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and\Downloads\"/>
    </mc:Choice>
  </mc:AlternateContent>
  <xr:revisionPtr revIDLastSave="0" documentId="13_ncr:1_{D28ED385-5FCE-4FC3-958B-7A7F7EC881C5}" xr6:coauthVersionLast="47" xr6:coauthVersionMax="47" xr10:uidLastSave="{00000000-0000-0000-0000-000000000000}"/>
  <bookViews>
    <workbookView xWindow="-120" yWindow="-120" windowWidth="51840" windowHeight="21240" tabRatio="814" xr2:uid="{00000000-000D-0000-FFFF-FFFF00000000}"/>
  </bookViews>
  <sheets>
    <sheet name="Fra 01.01.23" sheetId="15" r:id="rId1"/>
    <sheet name="Fra 22.06.18 -31.12.18" sheetId="14" state="hidden" r:id="rId2"/>
    <sheet name="Fra 01.01.18-21.06.18" sheetId="13" state="hidden" r:id="rId3"/>
    <sheet name="Fra01januar2017" sheetId="12" state="hidden" r:id="rId4"/>
    <sheet name="Fra01januar2016" sheetId="11" state="hidden" r:id="rId5"/>
    <sheet name="Info" sheetId="4" r:id="rId6"/>
  </sheets>
  <definedNames>
    <definedName name="KundeNavn" localSheetId="2">'Fra 01.01.18-21.06.18'!$C$2</definedName>
    <definedName name="KundeNavn" localSheetId="0">'Fra 01.01.23'!$C$3</definedName>
    <definedName name="KundeNavn" localSheetId="1">'Fra 22.06.18 -31.12.18'!$C$3</definedName>
    <definedName name="KundeNavn" localSheetId="4">Fra01januar2016!$C$2</definedName>
    <definedName name="KundeNavn" localSheetId="3">Fra01januar2017!$C$2</definedName>
    <definedName name="KundeNavn">#REF!</definedName>
    <definedName name="_xlnm.Print_Area" localSheetId="2">'Fra 01.01.18-21.06.18'!$A$1:$U$79</definedName>
    <definedName name="_xlnm.Print_Area" localSheetId="0">'Fra 01.01.23'!$A$1:$U$86</definedName>
    <definedName name="_xlnm.Print_Area" localSheetId="1">'Fra 22.06.18 -31.12.18'!$A$1:$U$86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4" i="15" l="1"/>
  <c r="AC62" i="15" l="1"/>
  <c r="AC39" i="15"/>
  <c r="AC38" i="15"/>
  <c r="AB39" i="15"/>
  <c r="AB38" i="15"/>
  <c r="AA39" i="15"/>
  <c r="AA38" i="15"/>
  <c r="Z39" i="15"/>
  <c r="AC60" i="15"/>
  <c r="AC61" i="15"/>
  <c r="AC59" i="15"/>
  <c r="AB60" i="15"/>
  <c r="AB61" i="15"/>
  <c r="AB62" i="15"/>
  <c r="AB59" i="15"/>
  <c r="AA60" i="15"/>
  <c r="AA61" i="15"/>
  <c r="AA62" i="15"/>
  <c r="AA59" i="15"/>
  <c r="Z62" i="15" l="1"/>
  <c r="Z38" i="15"/>
  <c r="Z60" i="15" l="1"/>
  <c r="Z59" i="15"/>
  <c r="R23" i="15"/>
  <c r="T73" i="15" s="1"/>
  <c r="AC55" i="15"/>
  <c r="AC56" i="15"/>
  <c r="AB55" i="15"/>
  <c r="AB56" i="15"/>
  <c r="AA55" i="15"/>
  <c r="AA56" i="15"/>
  <c r="AC36" i="15"/>
  <c r="AC35" i="15"/>
  <c r="AB36" i="15"/>
  <c r="AB35" i="15"/>
  <c r="AA36" i="15"/>
  <c r="AA35" i="15"/>
  <c r="AC54" i="15"/>
  <c r="AB54" i="15"/>
  <c r="AA54" i="15"/>
  <c r="U13" i="15"/>
  <c r="U14" i="15"/>
  <c r="U15" i="15"/>
  <c r="U16" i="15"/>
  <c r="U17" i="15"/>
  <c r="U18" i="15"/>
  <c r="U19" i="15"/>
  <c r="U20" i="15"/>
  <c r="U21" i="15"/>
  <c r="U22" i="15"/>
  <c r="U12" i="15"/>
  <c r="U27" i="15" s="1"/>
  <c r="T13" i="15"/>
  <c r="T14" i="15"/>
  <c r="T15" i="15"/>
  <c r="T16" i="15"/>
  <c r="T17" i="15"/>
  <c r="T18" i="15"/>
  <c r="T19" i="15"/>
  <c r="T20" i="15"/>
  <c r="T21" i="15"/>
  <c r="T22" i="15"/>
  <c r="T12" i="15"/>
  <c r="Z56" i="15" l="1"/>
  <c r="Z54" i="15"/>
  <c r="Z55" i="15"/>
  <c r="Z36" i="15"/>
  <c r="Z35" i="15"/>
  <c r="T68" i="15"/>
  <c r="I62" i="15"/>
  <c r="S61" i="15"/>
  <c r="P61" i="15"/>
  <c r="N61" i="15"/>
  <c r="L61" i="15"/>
  <c r="L60" i="15"/>
  <c r="P60" i="15" s="1"/>
  <c r="S59" i="15"/>
  <c r="P59" i="15"/>
  <c r="N59" i="15"/>
  <c r="L59" i="15"/>
  <c r="P57" i="15"/>
  <c r="N57" i="15"/>
  <c r="S56" i="15"/>
  <c r="P56" i="15"/>
  <c r="N56" i="15"/>
  <c r="S55" i="15"/>
  <c r="P55" i="15"/>
  <c r="N55" i="15"/>
  <c r="S54" i="15"/>
  <c r="P54" i="15"/>
  <c r="N54" i="15"/>
  <c r="T30" i="15"/>
  <c r="T29" i="15"/>
  <c r="T28" i="15"/>
  <c r="T23" i="15"/>
  <c r="O23" i="15"/>
  <c r="O27" i="15" s="1"/>
  <c r="T27" i="15" s="1"/>
  <c r="V7" i="15"/>
  <c r="V6" i="15"/>
  <c r="N60" i="15" l="1"/>
  <c r="S60" i="15"/>
  <c r="T59" i="15"/>
  <c r="U59" i="15" s="1"/>
  <c r="T54" i="15"/>
  <c r="W7" i="15"/>
  <c r="W10" i="15" s="1"/>
  <c r="X10" i="15" s="1"/>
  <c r="T61" i="15"/>
  <c r="U61" i="15" s="1"/>
  <c r="T56" i="15"/>
  <c r="U56" i="15" s="1"/>
  <c r="T55" i="15"/>
  <c r="U55" i="15" s="1"/>
  <c r="L62" i="15"/>
  <c r="N62" i="15"/>
  <c r="P62" i="15"/>
  <c r="S62" i="15"/>
  <c r="K62" i="14"/>
  <c r="T60" i="15" l="1"/>
  <c r="U60" i="15" s="1"/>
  <c r="U54" i="15"/>
  <c r="W8" i="15"/>
  <c r="W9" i="15" s="1"/>
  <c r="V4" i="15" s="1"/>
  <c r="V10" i="15"/>
  <c r="Y10" i="15" s="1"/>
  <c r="T62" i="15"/>
  <c r="U62" i="15" s="1"/>
  <c r="V7" i="14"/>
  <c r="V6" i="14"/>
  <c r="K53" i="15" l="1"/>
  <c r="X9" i="15"/>
  <c r="V5" i="15" s="1"/>
  <c r="Y5" i="15" s="1"/>
  <c r="K35" i="15" s="1"/>
  <c r="W7" i="14"/>
  <c r="V10" i="14" s="1"/>
  <c r="Y10" i="14" s="1"/>
  <c r="N35" i="15" l="1"/>
  <c r="S35" i="15"/>
  <c r="X6" i="15"/>
  <c r="P35" i="15"/>
  <c r="Z6" i="15"/>
  <c r="K39" i="15" s="1"/>
  <c r="Z5" i="15"/>
  <c r="D57" i="15" s="1"/>
  <c r="X5" i="15"/>
  <c r="Y6" i="15"/>
  <c r="K38" i="15" s="1"/>
  <c r="W8" i="14"/>
  <c r="W9" i="14" s="1"/>
  <c r="V4" i="14" s="1"/>
  <c r="W10" i="14"/>
  <c r="X10" i="14" s="1"/>
  <c r="T35" i="15" l="1"/>
  <c r="U35" i="15" s="1"/>
  <c r="AB5" i="15"/>
  <c r="T4" i="15" s="1"/>
  <c r="K36" i="15"/>
  <c r="P38" i="15"/>
  <c r="N38" i="15"/>
  <c r="S38" i="15"/>
  <c r="L38" i="15"/>
  <c r="S39" i="15"/>
  <c r="N39" i="15"/>
  <c r="L39" i="15"/>
  <c r="P39" i="15"/>
  <c r="AB6" i="15"/>
  <c r="D62" i="15"/>
  <c r="K57" i="15"/>
  <c r="S57" i="15" s="1"/>
  <c r="X9" i="14"/>
  <c r="P36" i="15" l="1"/>
  <c r="S36" i="15"/>
  <c r="N36" i="15"/>
  <c r="T38" i="15"/>
  <c r="U38" i="15" s="1"/>
  <c r="T39" i="15"/>
  <c r="U39" i="15" s="1"/>
  <c r="L57" i="15"/>
  <c r="Y57" i="15" s="1"/>
  <c r="AB57" i="15" s="1"/>
  <c r="V5" i="14"/>
  <c r="T36" i="15" l="1"/>
  <c r="U36" i="15" s="1"/>
  <c r="AA57" i="15"/>
  <c r="AC57" i="15"/>
  <c r="T57" i="15"/>
  <c r="Y6" i="14"/>
  <c r="Z6" i="14"/>
  <c r="Z5" i="14"/>
  <c r="Y5" i="14"/>
  <c r="K35" i="14" s="1"/>
  <c r="X6" i="14"/>
  <c r="X5" i="14"/>
  <c r="T77" i="15" l="1"/>
  <c r="T80" i="15" s="1"/>
  <c r="Z57" i="15"/>
  <c r="U57" i="15" s="1"/>
  <c r="AB6" i="14"/>
  <c r="AB5" i="14"/>
  <c r="T4" i="14" s="1"/>
  <c r="N59" i="14"/>
  <c r="N60" i="14"/>
  <c r="N61" i="14"/>
  <c r="P61" i="14"/>
  <c r="P60" i="14"/>
  <c r="P59" i="14"/>
  <c r="P57" i="14" l="1"/>
  <c r="N57" i="14"/>
  <c r="L61" i="14" l="1"/>
  <c r="L60" i="14"/>
  <c r="I62" i="14"/>
  <c r="L62" i="14" s="1"/>
  <c r="L59" i="14" l="1"/>
  <c r="S56" i="14"/>
  <c r="P56" i="14"/>
  <c r="N56" i="14"/>
  <c r="S55" i="14"/>
  <c r="P55" i="14"/>
  <c r="N55" i="14"/>
  <c r="S54" i="14"/>
  <c r="P54" i="14"/>
  <c r="N54" i="14"/>
  <c r="T55" i="14" l="1"/>
  <c r="T54" i="14"/>
  <c r="T56" i="14"/>
  <c r="K53" i="14" l="1"/>
  <c r="K57" i="14" s="1"/>
  <c r="K38" i="14"/>
  <c r="K39" i="14"/>
  <c r="K36" i="14"/>
  <c r="L57" i="14" l="1"/>
  <c r="P36" i="14"/>
  <c r="N36" i="14"/>
  <c r="S36" i="14"/>
  <c r="N38" i="14"/>
  <c r="P38" i="14"/>
  <c r="D62" i="14"/>
  <c r="D57" i="14"/>
  <c r="N39" i="14"/>
  <c r="P39" i="14"/>
  <c r="L39" i="14"/>
  <c r="S39" i="14"/>
  <c r="S35" i="14" l="1"/>
  <c r="P35" i="14"/>
  <c r="N35" i="14"/>
  <c r="N62" i="14"/>
  <c r="P62" i="14"/>
  <c r="S57" i="14"/>
  <c r="T57" i="14" s="1"/>
  <c r="S62" i="14"/>
  <c r="T39" i="14"/>
  <c r="T36" i="14"/>
  <c r="L38" i="14"/>
  <c r="S38" i="14"/>
  <c r="T62" i="14" l="1"/>
  <c r="T38" i="14"/>
  <c r="T35" i="14"/>
  <c r="T68" i="14"/>
  <c r="S61" i="14"/>
  <c r="T61" i="14" s="1"/>
  <c r="S60" i="14"/>
  <c r="T60" i="14" s="1"/>
  <c r="S59" i="14"/>
  <c r="T59" i="14" s="1"/>
  <c r="T30" i="14"/>
  <c r="T29" i="14"/>
  <c r="T28" i="14"/>
  <c r="T27" i="14"/>
  <c r="T23" i="14"/>
  <c r="O23" i="14"/>
  <c r="X52" i="13" l="1"/>
  <c r="W52" i="13"/>
  <c r="V52" i="13"/>
  <c r="S52" i="13"/>
  <c r="P52" i="13"/>
  <c r="N52" i="13"/>
  <c r="T52" i="13" l="1"/>
  <c r="T77" i="14"/>
  <c r="V54" i="13"/>
  <c r="W54" i="13"/>
  <c r="X54" i="13"/>
  <c r="P53" i="13"/>
  <c r="P54" i="13"/>
  <c r="P51" i="13"/>
  <c r="N53" i="13"/>
  <c r="N54" i="13"/>
  <c r="N51" i="13"/>
  <c r="T80" i="14" l="1"/>
  <c r="S53" i="13"/>
  <c r="S54" i="13"/>
  <c r="S51" i="13"/>
  <c r="X53" i="13"/>
  <c r="X51" i="13"/>
  <c r="W51" i="13"/>
  <c r="W53" i="13"/>
  <c r="V51" i="13"/>
  <c r="V53" i="13"/>
  <c r="K36" i="13" l="1"/>
  <c r="K35" i="13"/>
  <c r="T54" i="13" l="1"/>
  <c r="T53" i="13" l="1"/>
  <c r="T29" i="13"/>
  <c r="T27" i="13"/>
  <c r="T26" i="13"/>
  <c r="T51" i="13"/>
  <c r="W3" i="13"/>
  <c r="W6" i="13"/>
  <c r="K33" i="13" l="1"/>
  <c r="K34" i="13"/>
  <c r="P36" i="13"/>
  <c r="N36" i="13"/>
  <c r="S36" i="13"/>
  <c r="T36" i="13" l="1"/>
  <c r="P35" i="13"/>
  <c r="N35" i="13"/>
  <c r="S35" i="13"/>
  <c r="S33" i="13"/>
  <c r="P33" i="13"/>
  <c r="N33" i="13"/>
  <c r="S34" i="13"/>
  <c r="P34" i="13"/>
  <c r="N34" i="13"/>
  <c r="T34" i="13" l="1"/>
  <c r="T35" i="13"/>
  <c r="T33" i="13"/>
  <c r="W5" i="13"/>
  <c r="T61" i="13"/>
  <c r="T28" i="13"/>
  <c r="T22" i="13"/>
  <c r="O22" i="13"/>
  <c r="T3" i="13" l="1"/>
  <c r="K50" i="13" s="1"/>
  <c r="W4" i="13"/>
  <c r="S60" i="12"/>
  <c r="S53" i="12"/>
  <c r="S52" i="12"/>
  <c r="S51" i="12"/>
  <c r="S50" i="12"/>
  <c r="S35" i="12"/>
  <c r="S34" i="12"/>
  <c r="S33" i="12"/>
  <c r="S32" i="12"/>
  <c r="S28" i="12"/>
  <c r="S27" i="12"/>
  <c r="S26" i="12"/>
  <c r="S25" i="12"/>
  <c r="S21" i="12"/>
  <c r="O21" i="12"/>
  <c r="T70" i="13" l="1"/>
  <c r="T73" i="13" s="1"/>
  <c r="S69" i="12"/>
  <c r="S72" i="12" s="1"/>
  <c r="S60" i="11"/>
  <c r="S53" i="11"/>
  <c r="S52" i="11"/>
  <c r="S51" i="11"/>
  <c r="S50" i="11"/>
  <c r="S35" i="11"/>
  <c r="S34" i="11"/>
  <c r="S33" i="11"/>
  <c r="S32" i="11"/>
  <c r="S28" i="11"/>
  <c r="S27" i="11"/>
  <c r="S26" i="11"/>
  <c r="S25" i="11"/>
  <c r="S21" i="11"/>
  <c r="O21" i="11"/>
  <c r="S71" i="11" l="1"/>
  <c r="S7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Magne Olufsen</author>
  </authors>
  <commentList>
    <comment ref="L3" authorId="0" shapeId="0" xr:uid="{00000000-0006-0000-0000-000001000000}">
      <text>
        <r>
          <rPr>
            <sz val="9"/>
            <color indexed="81"/>
            <rFont val="Tahoma"/>
            <family val="2"/>
          </rPr>
          <t>Datoformat: 01.01.18</t>
        </r>
      </text>
    </comment>
    <comment ref="Q3" authorId="0" shapeId="0" xr:uid="{00000000-0006-0000-0000-000002000000}">
      <text>
        <r>
          <rPr>
            <sz val="9"/>
            <color indexed="81"/>
            <rFont val="Tahoma"/>
            <family val="2"/>
          </rPr>
          <t>Format på klokkeslett:
08:00</t>
        </r>
      </text>
    </comment>
    <comment ref="T3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Hvis reisen er over flere dager blir det døgndiett.
Er det reise på samme dag blir det dagdiett.
</t>
        </r>
        <r>
          <rPr>
            <b/>
            <sz val="9"/>
            <color indexed="81"/>
            <rFont val="Tahoma"/>
            <family val="2"/>
          </rPr>
          <t xml:space="preserve">På reiser med overnatting der reisen varer 6 timer eller mer ut over hele døgn, beregnes dietten etter satsene som gjelder for reiser uten overnatting.
</t>
        </r>
        <r>
          <rPr>
            <sz val="9"/>
            <color indexed="81"/>
            <rFont val="Tahoma"/>
            <family val="2"/>
          </rPr>
          <t xml:space="preserve">
Merk at Excel ikke er et reiseregningssystem og vil her i noen reisekombinasjoner regne feil antall diettdøgn. Dette kan være hvis reisen starer eller slutter på natt. I slike tilfeller og hvis du har en eldre versjon av  Excel, må du regne ut diettdøgnene manuelt og overskriver formlen. (Opphev arkbeskyttelse) </t>
        </r>
      </text>
    </comment>
    <comment ref="R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Du har krav på det du har avtalt med arbeidsgiver. 
Statens sats uansett kjørelengde kr 4,03 pr km inkl. el-bil.
Statens satser når drivstoff er inklusiv bomavgift gis et tillegg på kr 0,10 pr km.
</t>
        </r>
      </text>
    </comment>
    <comment ref="H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Hvis flere passasjerer legg inn alle navnene. 
Antall km * antall passasjerer legges inn i O28</t>
        </r>
      </text>
    </comment>
    <comment ref="R3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Tillegg for kjøring på skogs- og anleggsveier: 
kr 1,00 pr km.
Tillegg for frakt av utstyr og materiell:
kr 1,00 pr km.</t>
        </r>
      </text>
    </comment>
    <comment ref="D37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Sett inn Navn på land
</t>
        </r>
      </text>
    </comment>
    <comment ref="I37" authorId="0" shapeId="0" xr:uid="{00000000-0006-0000-0000-000008000000}">
      <text>
        <r>
          <rPr>
            <sz val="9"/>
            <color indexed="81"/>
            <rFont val="Tahoma"/>
            <family val="2"/>
          </rPr>
          <t>Sett inn full sats for land</t>
        </r>
      </text>
    </comment>
    <comment ref="L38" authorId="0" shapeId="0" xr:uid="{00000000-0006-0000-0000-000009000000}">
      <text>
        <r>
          <rPr>
            <sz val="9"/>
            <color indexed="81"/>
            <rFont val="Tahoma"/>
            <family val="2"/>
          </rPr>
          <t>Legg inn full utenlandssats i celle L42 fordi måltidstrekkene beregnes utfra denne. Beregning i beløpskolonnen regner med 50 % av full sats.</t>
        </r>
      </text>
    </comment>
    <comment ref="L39" authorId="0" shapeId="0" xr:uid="{00000000-0006-0000-0000-00000A000000}">
      <text>
        <r>
          <rPr>
            <sz val="9"/>
            <color indexed="81"/>
            <rFont val="Tahoma"/>
            <family val="2"/>
          </rPr>
          <t>Legg inn full utenlandssats i celle L42 fordi måltidstrekkene beregnes utfra denne. Beregning i beløpskolonnen regner med 100 % av full sats.</t>
        </r>
      </text>
    </comment>
    <comment ref="K52" authorId="0" shapeId="0" xr:uid="{00000000-0006-0000-0000-00000B000000}">
      <text>
        <r>
          <rPr>
            <sz val="9"/>
            <color indexed="81"/>
            <rFont val="Tahoma"/>
            <family val="2"/>
          </rPr>
          <t>Antall diettdøgn må manuelt føres ned på riktig linje ifht. type overnatting.</t>
        </r>
      </text>
    </comment>
    <comment ref="M53" authorId="0" shapeId="0" xr:uid="{00000000-0006-0000-0000-00000C000000}">
      <text>
        <r>
          <rPr>
            <sz val="9"/>
            <color indexed="81"/>
            <rFont val="Tahoma"/>
            <family val="2"/>
          </rPr>
          <t>Skriv inn antall i første kolonne. 
Hvis beløpet ikke regnes ut er det fordi du ikke har satt kryss i D50 eller F50. Formelen må vite om du har vært i Norge eller utlenfor Norge for å kunne velge riktig prosent-trekk.</t>
        </r>
      </text>
    </comment>
    <comment ref="L59" authorId="0" shapeId="0" xr:uid="{00000000-0006-0000-0000-00000D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I58.</t>
        </r>
      </text>
    </comment>
    <comment ref="L60" authorId="0" shapeId="0" xr:uid="{00000000-0006-0000-0000-00000E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I59.</t>
        </r>
      </text>
    </comment>
    <comment ref="L61" authorId="0" shapeId="0" xr:uid="{00000000-0006-0000-0000-00000F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I60.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Magne Olufsen</author>
  </authors>
  <commentList>
    <comment ref="L3" authorId="0" shapeId="0" xr:uid="{00000000-0006-0000-0100-000001000000}">
      <text>
        <r>
          <rPr>
            <sz val="9"/>
            <color indexed="81"/>
            <rFont val="Tahoma"/>
            <family val="2"/>
          </rPr>
          <t>Datoformat: 01.01.18</t>
        </r>
      </text>
    </comment>
    <comment ref="Q3" authorId="0" shapeId="0" xr:uid="{00000000-0006-0000-0100-000002000000}">
      <text>
        <r>
          <rPr>
            <sz val="9"/>
            <color indexed="81"/>
            <rFont val="Tahoma"/>
            <family val="2"/>
          </rPr>
          <t>Format på klokkeslett:
08:00</t>
        </r>
      </text>
    </comment>
    <comment ref="T3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Hvis reisen er over flere dager blir det døgndiett.
Er det reise på samme dag blir det dagdiett.
</t>
        </r>
        <r>
          <rPr>
            <b/>
            <sz val="9"/>
            <color indexed="81"/>
            <rFont val="Tahoma"/>
            <family val="2"/>
          </rPr>
          <t xml:space="preserve">På reiser med overnatting der reisen varer 6 timer eller mer ut over hele døgn, beregnes dietten etter satsene som gjelder for reiser uten overnatting.
</t>
        </r>
        <r>
          <rPr>
            <sz val="9"/>
            <color indexed="81"/>
            <rFont val="Tahoma"/>
            <family val="2"/>
          </rPr>
          <t xml:space="preserve">
Merk at Excel ikke er et reiseregningssystem og vil her i noen reisekombinasjoner regne feil antall diettdøgn. Dette kan være hvis reisen starer eller slutter på natt. I slike tilfeller og hvis du har en eldre versjon av  Excel, må du regne ut diettdøgnene manuelt og overskriver formlen. (Opphev arkbeskyttelse) </t>
        </r>
      </text>
    </comment>
    <comment ref="R2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Du har krav på det du har avtalt med arbeidsgiver. 
Statens sats uansett kjørelengde kr 3,90 pr km inkl. el-bil.
Statens satser når drivstoff er inklusiv bomavgift gis et tillegg på kr 0,10 pr km.
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Hvis flere passasjerer legg inn alle navnene. 
Antall km * antall passasjerer legges inn i O28</t>
        </r>
      </text>
    </comment>
    <comment ref="R3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Tillegg for kjøring på skogs- og anleggsveier: 
kr 1,00 pr km.
Tillegg for frakt av utstyr og materiell:
kr 1,00 pr km.</t>
        </r>
      </text>
    </comment>
    <comment ref="L35" authorId="0" shapeId="0" xr:uid="{00000000-0006-0000-0100-000007000000}">
      <text>
        <r>
          <rPr>
            <sz val="9"/>
            <color indexed="81"/>
            <rFont val="Tahoma"/>
            <family val="2"/>
          </rPr>
          <t>Sats fra 22.06.18</t>
        </r>
      </text>
    </comment>
    <comment ref="L36" authorId="0" shapeId="0" xr:uid="{00000000-0006-0000-0100-000008000000}">
      <text>
        <r>
          <rPr>
            <sz val="9"/>
            <color indexed="81"/>
            <rFont val="Tahoma"/>
            <family val="2"/>
          </rPr>
          <t>Sats fra 22.06.18</t>
        </r>
      </text>
    </comment>
    <comment ref="D3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Sett inn Navn på land
</t>
        </r>
      </text>
    </comment>
    <comment ref="I37" authorId="0" shapeId="0" xr:uid="{00000000-0006-0000-0100-00000A000000}">
      <text>
        <r>
          <rPr>
            <sz val="9"/>
            <color indexed="81"/>
            <rFont val="Tahoma"/>
            <family val="2"/>
          </rPr>
          <t>Sett inn full sats for land</t>
        </r>
      </text>
    </comment>
    <comment ref="L38" authorId="0" shapeId="0" xr:uid="{00000000-0006-0000-0100-00000B000000}">
      <text>
        <r>
          <rPr>
            <sz val="9"/>
            <color indexed="81"/>
            <rFont val="Tahoma"/>
            <family val="2"/>
          </rPr>
          <t>Legg inn full utenlandssats i celle L42 fordi måltidstrekkene beregnes utfra denne. Beregning i beløpskolonnen regner med 50 % av full sats.</t>
        </r>
      </text>
    </comment>
    <comment ref="L39" authorId="0" shapeId="0" xr:uid="{00000000-0006-0000-0100-00000C000000}">
      <text>
        <r>
          <rPr>
            <sz val="9"/>
            <color indexed="81"/>
            <rFont val="Tahoma"/>
            <family val="2"/>
          </rPr>
          <t>Legg inn full utenlandssats i celle L42 fordi måltidstrekkene beregnes utfra denne. Beregning i beløpskolonnen regner med 100 % av full sats.</t>
        </r>
      </text>
    </comment>
    <comment ref="K52" authorId="0" shapeId="0" xr:uid="{00000000-0006-0000-0100-00000D000000}">
      <text>
        <r>
          <rPr>
            <sz val="9"/>
            <color indexed="81"/>
            <rFont val="Tahoma"/>
            <family val="2"/>
          </rPr>
          <t>Antall diettdøgn må manuelt føres ned på riktig linje ifht. type overnatting.</t>
        </r>
      </text>
    </comment>
    <comment ref="M53" authorId="0" shapeId="0" xr:uid="{00000000-0006-0000-0100-00000E000000}">
      <text>
        <r>
          <rPr>
            <sz val="9"/>
            <color indexed="81"/>
            <rFont val="Tahoma"/>
            <family val="2"/>
          </rPr>
          <t>Skriv inn antall i første kolonne. 
Hvis beløpet ikke regnes ut er det fordi du ikke har satt kryss i D50 eller F50. Formelen må vite om du har vært i Norge eller utlenfor Norge for å kunne velge riktig prosent-trekk.</t>
        </r>
      </text>
    </comment>
    <comment ref="L54" authorId="0" shapeId="0" xr:uid="{00000000-0006-0000-0100-00000F000000}">
      <text>
        <r>
          <rPr>
            <sz val="9"/>
            <color indexed="81"/>
            <rFont val="Tahoma"/>
            <family val="2"/>
          </rPr>
          <t xml:space="preserve">Statens sats Norge fra 22.06.18 kr 754,-
</t>
        </r>
      </text>
    </comment>
    <comment ref="L55" authorId="0" shapeId="0" xr:uid="{00000000-0006-0000-0100-000010000000}">
      <text>
        <r>
          <rPr>
            <sz val="9"/>
            <color indexed="81"/>
            <rFont val="Tahoma"/>
            <family val="2"/>
          </rPr>
          <t xml:space="preserve">Statens sats Norge fra 22.06.18 kr 754,-
</t>
        </r>
      </text>
    </comment>
    <comment ref="L56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Statens sats Norge fra 22.06.18 kr 754,-
</t>
        </r>
      </text>
    </comment>
    <comment ref="L59" authorId="0" shapeId="0" xr:uid="{00000000-0006-0000-0100-000012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I58.</t>
        </r>
      </text>
    </comment>
    <comment ref="L60" authorId="0" shapeId="0" xr:uid="{00000000-0006-0000-0100-000013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I59.</t>
        </r>
      </text>
    </comment>
    <comment ref="L61" authorId="0" shapeId="0" xr:uid="{00000000-0006-0000-0100-000014000000}">
      <text>
        <r>
          <rPr>
            <sz val="9"/>
            <color indexed="81"/>
            <rFont val="Tahoma"/>
            <family val="2"/>
          </rPr>
          <t>Sats utenfor Norge iht. Statens reiseregulativ for utenlandsreiser, legg inn satsen i Celle I60.</t>
        </r>
      </text>
    </comment>
    <comment ref="M84" authorId="0" shapeId="0" xr:uid="{00000000-0006-0000-0100-000015000000}">
      <text>
        <r>
          <rPr>
            <sz val="9"/>
            <color indexed="81"/>
            <rFont val="Tahoma"/>
            <family val="2"/>
          </rPr>
          <t>Hvis reiseregningen gjelder dagreise og arbeidstaker er på en reise utenfor normalarbeidssituasjon, skal det avkrysses for merkostnadssituasjon.</t>
        </r>
      </text>
    </comment>
    <comment ref="R84" authorId="0" shapeId="0" xr:uid="{00000000-0006-0000-0100-000016000000}">
      <text>
        <r>
          <rPr>
            <sz val="9"/>
            <color indexed="81"/>
            <rFont val="Tahoma"/>
            <family val="2"/>
          </rPr>
          <t xml:space="preserve">Hvis reiseregningen gjelder dagreise under en normalarbeidsituasjon, f.eks. selgere på kundebesøk, håndverkere i ordinær jobbsituasjon, eller andre i ordinær jobbsituasjon skal det avkrysses for normalarbeidssituasjon.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Magne Olufsen</author>
  </authors>
  <commentList>
    <comment ref="L2" authorId="0" shapeId="0" xr:uid="{00000000-0006-0000-0200-000001000000}">
      <text>
        <r>
          <rPr>
            <sz val="9"/>
            <color indexed="81"/>
            <rFont val="Tahoma"/>
            <family val="2"/>
          </rPr>
          <t>Datoformat: 01.01.18</t>
        </r>
      </text>
    </comment>
    <comment ref="Q2" authorId="0" shapeId="0" xr:uid="{00000000-0006-0000-0200-000002000000}">
      <text>
        <r>
          <rPr>
            <sz val="9"/>
            <color indexed="81"/>
            <rFont val="Tahoma"/>
            <family val="2"/>
          </rPr>
          <t>Format på klokkeslett:
08:00</t>
        </r>
      </text>
    </comment>
    <comment ref="T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Hvis reisen er over flere dager blir det døgndiett.
Er det reise på samme dag blir det dagdiett.
</t>
        </r>
        <r>
          <rPr>
            <b/>
            <sz val="9"/>
            <color indexed="81"/>
            <rFont val="Tahoma"/>
            <family val="2"/>
          </rPr>
          <t xml:space="preserve">Reise på over 6 timer inn i nytt døgn gir et ekstra døgn.
</t>
        </r>
        <r>
          <rPr>
            <sz val="9"/>
            <color indexed="81"/>
            <rFont val="Tahoma"/>
            <family val="2"/>
          </rPr>
          <t>Har du en eldre versjon av Excel, må du regne ut diettdøgnene manuelt og overskriver formlen. (Opphev arkbeskyttelse)</t>
        </r>
      </text>
    </comment>
    <comment ref="R2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Du har krav på det du har avtalt med arbeidsgiver. 
Satser fra 2017:
</t>
        </r>
        <r>
          <rPr>
            <sz val="8"/>
            <color indexed="81"/>
            <rFont val="Tahoma"/>
            <family val="2"/>
          </rPr>
          <t xml:space="preserve">Statens sats for bil 0-10000 km er kr 4,10 pr km,
Statens sats for bil over 10000 km er kr 3,45 pr km, 
Statens sats for Tromsø 0-10000 km er kr 4,20 pr km,
Statens sats for Tromsø over 10000 km er kr 3,55 pr km,
Statens sats for El-bil er kr 4,20 pr km. 
</t>
        </r>
        <r>
          <rPr>
            <b/>
            <sz val="8"/>
            <color indexed="81"/>
            <rFont val="Tahoma"/>
            <family val="2"/>
          </rPr>
          <t xml:space="preserve">
Skattefri sats 2018 uansett kjørelengde og land er kr 3,50 pr km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Oppgi navn på alle passasjerer. 
Oppgi km * antall passasjerer i celle O27
</t>
        </r>
      </text>
    </comment>
    <comment ref="R2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Tillegg for kjøring på skogs- og anleggsveier: 
kr 1,00 pr km.
Tillegg for frakt av utstyr og materiell:
kr 1,00 pr km.</t>
        </r>
      </text>
    </comment>
    <comment ref="M32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Skriv inn antall i første kolonne. </t>
        </r>
      </text>
    </comment>
    <comment ref="L33" authorId="0" shapeId="0" xr:uid="{00000000-0006-0000-0200-000008000000}">
      <text>
        <r>
          <rPr>
            <sz val="9"/>
            <color indexed="81"/>
            <rFont val="Tahoma"/>
            <family val="2"/>
          </rPr>
          <t>Sats fra 2017</t>
        </r>
      </text>
    </comment>
    <comment ref="L34" authorId="0" shapeId="0" xr:uid="{00000000-0006-0000-0200-000009000000}">
      <text>
        <r>
          <rPr>
            <sz val="9"/>
            <color indexed="81"/>
            <rFont val="Tahoma"/>
            <family val="2"/>
          </rPr>
          <t>Sats fra 2017</t>
        </r>
      </text>
    </comment>
    <comment ref="H35" authorId="0" shapeId="0" xr:uid="{00000000-0006-0000-0200-00000A000000}">
      <text>
        <r>
          <rPr>
            <sz val="9"/>
            <color indexed="81"/>
            <rFont val="Tahoma"/>
            <family val="2"/>
          </rPr>
          <t>Legg inn navn på annet land enn Norge</t>
        </r>
      </text>
    </comment>
    <comment ref="L35" authorId="0" shapeId="0" xr:uid="{00000000-0006-0000-0200-00000B000000}">
      <text>
        <r>
          <rPr>
            <sz val="9"/>
            <color indexed="81"/>
            <rFont val="Tahoma"/>
            <family val="2"/>
          </rPr>
          <t>Legg inn full utenlandssats fordi måltidstrekkene beregnes utfra denne. Beregning i beløpskolonnen regner med 2/3 av full sats.</t>
        </r>
      </text>
    </comment>
    <comment ref="K49" authorId="0" shapeId="0" xr:uid="{00000000-0006-0000-0200-00000C000000}">
      <text>
        <r>
          <rPr>
            <sz val="9"/>
            <color indexed="81"/>
            <rFont val="Tahoma"/>
            <family val="2"/>
          </rPr>
          <t>Antall diettdøgn må manuelt føres ned på riktig linje ifht. type overnatting.</t>
        </r>
      </text>
    </comment>
    <comment ref="M50" authorId="0" shapeId="0" xr:uid="{00000000-0006-0000-0200-00000D000000}">
      <text>
        <r>
          <rPr>
            <sz val="9"/>
            <color indexed="81"/>
            <rFont val="Tahoma"/>
            <family val="2"/>
          </rPr>
          <t>Skriv inn antall i første kolonne. 
Hvis beløpet ikke regnes ut er det fordi du ikke har satt kryss i D50 eller F50. Formelen må vite om du har vært i Norge eller utlenfor Norge for å kunne velge riktig prosent-trekk.</t>
        </r>
      </text>
    </comment>
    <comment ref="D51" authorId="0" shapeId="0" xr:uid="{00000000-0006-0000-0200-00000E000000}">
      <text>
        <r>
          <rPr>
            <sz val="9"/>
            <color indexed="81"/>
            <rFont val="Tahoma"/>
            <family val="2"/>
          </rPr>
          <t>Det skal være kryss her eller i kolonne F (Norge eller utenfor Norge) for at formelen skal kunne velge riktige prosenter for måltidstrekket.</t>
        </r>
      </text>
    </comment>
    <comment ref="L51" authorId="0" shapeId="0" xr:uid="{00000000-0006-0000-0200-00000F000000}">
      <text>
        <r>
          <rPr>
            <sz val="9"/>
            <color indexed="81"/>
            <rFont val="Tahoma"/>
            <family val="2"/>
          </rPr>
          <t>Skattefri sats 2018 kr 569
Statens sats 2017 kr 733 til 21.06.18</t>
        </r>
      </text>
    </comment>
    <comment ref="D52" authorId="0" shapeId="0" xr:uid="{00000000-0006-0000-0200-000010000000}">
      <text>
        <r>
          <rPr>
            <sz val="9"/>
            <color indexed="81"/>
            <rFont val="Tahoma"/>
            <family val="2"/>
          </rPr>
          <t>Det skal være kryss her eller i kolonne F (Norge eller utenfor Norge) for at formelen skal kunne velge riktige prosenter for måltidstrekket.</t>
        </r>
      </text>
    </comment>
    <comment ref="D53" authorId="0" shapeId="0" xr:uid="{00000000-0006-0000-0200-000011000000}">
      <text>
        <r>
          <rPr>
            <sz val="9"/>
            <color indexed="81"/>
            <rFont val="Tahoma"/>
            <family val="2"/>
          </rPr>
          <t>Det skal være kryss her eller i kolonne F (Norge eller utenfor Norge) for at formelen skal kunne velge riktige prosenter for måltidstrekket.</t>
        </r>
      </text>
    </comment>
    <comment ref="D54" authorId="0" shapeId="0" xr:uid="{00000000-0006-0000-0200-000012000000}">
      <text>
        <r>
          <rPr>
            <sz val="9"/>
            <color indexed="81"/>
            <rFont val="Tahoma"/>
            <family val="2"/>
          </rPr>
          <t>Det skal være kryss her eller i kolonne F (Norge eller utenfor Norge) for at formelen skal kunne velge riktige prosenter for måltidstrekket.</t>
        </r>
      </text>
    </comment>
    <comment ref="M77" authorId="0" shapeId="0" xr:uid="{00000000-0006-0000-0200-000013000000}">
      <text>
        <r>
          <rPr>
            <sz val="9"/>
            <color indexed="81"/>
            <rFont val="Tahoma"/>
            <family val="2"/>
          </rPr>
          <t>Hvis reiseregningen gjelder dagreise og arbeidstaker er på en reise utenfor normalarbeidssituasjon, skal det avkrysses for merkostnadssituasjon.</t>
        </r>
      </text>
    </comment>
    <comment ref="R77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Hvis reiseregningen gjelder dagreise under en normalarbeidsituasjon, f.eks. selgere på kundebesøk, håndverkere i ordinær jobbsituasjon, eller andre i ordinær jobbsituasjon skal det avkrysses for normalarbeidssituasjon.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Thronæs</author>
    <author>Magne Olufsen</author>
  </authors>
  <commentList>
    <comment ref="R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Du har krav på det du har avtalt med arbeidsgiver. 
Statens sats for bil 0-10000 km er kr 4,10 pr km,
Statens sats for bil over 10000 km er kr 3,45 pr km, 
Statens sats for Tromsø 0-10000 km er kr 4,20 pr km,
Statens sats for Tromsø over 10000 km er kr 3,55 pr km,
Statens sats for El-bil er kr 4,20 pr km. 
Skattefri sats uansett kjørelengde og land er kr 3,50 pr km
</t>
        </r>
      </text>
    </comment>
    <comment ref="R28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Tillegg for kjøring på skogs- og anleggsveier: 
kr 1,00 pr km.
Tillegg for frakt av utstyr og materiell:
kr 1,00 pr km.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Thronæs</author>
    <author>Magne Olufsen</author>
  </authors>
  <commentList>
    <comment ref="R2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Du har krav på det du har avtalt med arbeidsgiver. 
Statens sats for bil 0-10000 km er kr 4,10 pr km,
Statens sats for bil over 10000 km er kr 3,45 pr km, 
Statens sats for Tromsø 0-10000 km er kr 4,20 pr km,
Statens sats for Tromsø over 10000 km er kr 3,55 pr km,
Statens sats for El-bil er kr 4,20 pr km. 
Skattefri sats 0-10000 km er kr 3,80 pr km,
Skattefri sats over 10000 km er kr 3,45 pr km.
Skattefri sats i utlandet er kr 3,80 pr km uansett kjørelengde</t>
        </r>
      </text>
    </comment>
    <comment ref="R28" authorId="1" shapeId="0" xr:uid="{00000000-0006-0000-0400-000002000000}">
      <text>
        <r>
          <rPr>
            <b/>
            <sz val="8"/>
            <color indexed="81"/>
            <rFont val="Tahoma"/>
            <family val="2"/>
          </rPr>
          <t>Tillegg for kjøring på skogs- og anleggsveier: 
kr 1,00 pr km.
Tillegg for frakt av utstyr og materiell:
kr 1,00 pr km.</t>
        </r>
      </text>
    </comment>
  </commentList>
</comments>
</file>

<file path=xl/sharedStrings.xml><?xml version="1.0" encoding="utf-8"?>
<sst xmlns="http://schemas.openxmlformats.org/spreadsheetml/2006/main" count="698" uniqueCount="182">
  <si>
    <t>Beløp NOK</t>
  </si>
  <si>
    <t>Kl.:</t>
  </si>
  <si>
    <t>-</t>
  </si>
  <si>
    <t xml:space="preserve">Overnatting Norge som gjøres opp etter faste satser </t>
  </si>
  <si>
    <t>Sum km</t>
  </si>
  <si>
    <t>Kontonr./</t>
  </si>
  <si>
    <t>Norge</t>
  </si>
  <si>
    <t>Ktonr./L.art</t>
  </si>
  <si>
    <t>Land</t>
  </si>
  <si>
    <t>Hotell</t>
  </si>
  <si>
    <t>Nattillegg</t>
  </si>
  <si>
    <t>Til</t>
  </si>
  <si>
    <t>Bank  -  kontonummer:</t>
  </si>
  <si>
    <t>REISEREGNING</t>
  </si>
  <si>
    <t>Avdeling:</t>
  </si>
  <si>
    <t>(behøver ikke oppgis ved overnatting i Norge privat eller på hybel/brakke)</t>
  </si>
  <si>
    <t>Fra</t>
  </si>
  <si>
    <t xml:space="preserve">  Kl.slett:</t>
  </si>
  <si>
    <t xml:space="preserve">    Det skal i stedet foretas refusjon av faktiske utgifter til overnatting.</t>
  </si>
  <si>
    <t>Passasjertillegg</t>
  </si>
  <si>
    <t>Beløp</t>
  </si>
  <si>
    <t>nr</t>
  </si>
  <si>
    <t>Oppgi navn på passasjer(er):</t>
  </si>
  <si>
    <t>Attestasjon:</t>
  </si>
  <si>
    <t>Diett over 12 timer</t>
  </si>
  <si>
    <t>Sum:</t>
  </si>
  <si>
    <t xml:space="preserve"> Fra sted:</t>
  </si>
  <si>
    <t>Sum hittil i år:</t>
  </si>
  <si>
    <t>Sum godtgjørelse / utlegg:</t>
  </si>
  <si>
    <t>Navn og adresse på overnattingssted</t>
  </si>
  <si>
    <t xml:space="preserve"> Til  sted:</t>
  </si>
  <si>
    <t>Dato:</t>
  </si>
  <si>
    <t>Lunsj</t>
  </si>
  <si>
    <t>Til gode overføres til:</t>
  </si>
  <si>
    <t>antall km</t>
  </si>
  <si>
    <t>Middag</t>
  </si>
  <si>
    <t xml:space="preserve">   </t>
  </si>
  <si>
    <t xml:space="preserve"> Kl.slett:</t>
  </si>
  <si>
    <t xml:space="preserve">  </t>
  </si>
  <si>
    <t>Kontant</t>
  </si>
  <si>
    <t xml:space="preserve"> - Dekket av arbeidsgiver</t>
  </si>
  <si>
    <t>(NOK)</t>
  </si>
  <si>
    <t>nr.</t>
  </si>
  <si>
    <t>Pensjonat</t>
  </si>
  <si>
    <t>Vedlegg</t>
  </si>
  <si>
    <t>Avreisedato:</t>
  </si>
  <si>
    <t>Andre utgifter på reisen</t>
  </si>
  <si>
    <t>Samtykke til trekk i lønn</t>
  </si>
  <si>
    <t>Frokost</t>
  </si>
  <si>
    <t>Diett med overnatting</t>
  </si>
  <si>
    <t>Dato</t>
  </si>
  <si>
    <t xml:space="preserve">Vedlegg </t>
  </si>
  <si>
    <t>Underskrift arbeidstaker:</t>
  </si>
  <si>
    <t>Privat</t>
  </si>
  <si>
    <t>Lønnsart</t>
  </si>
  <si>
    <t>transportmiddel</t>
  </si>
  <si>
    <t xml:space="preserve"> </t>
  </si>
  <si>
    <t>Antall</t>
  </si>
  <si>
    <t>Hvis bil</t>
  </si>
  <si>
    <t xml:space="preserve"> Innland / utland (sett kryss, oppgi land utenfor Norge)</t>
  </si>
  <si>
    <t>Diett uten overnatting (ulegitimert)</t>
  </si>
  <si>
    <t>Annet</t>
  </si>
  <si>
    <t>Diett utland over 12 timer</t>
  </si>
  <si>
    <t>Sats</t>
  </si>
  <si>
    <t xml:space="preserve"> - Reiseforskudd</t>
  </si>
  <si>
    <t>Adresse:</t>
  </si>
  <si>
    <t>Navn:</t>
  </si>
  <si>
    <t>Bilgodtgjørelse</t>
  </si>
  <si>
    <t>Reisebeskrivelse og transportkostnader</t>
  </si>
  <si>
    <t>Skyldig</t>
  </si>
  <si>
    <t>Utgiftens art</t>
  </si>
  <si>
    <t xml:space="preserve">Kontonr./ </t>
  </si>
  <si>
    <t>Hjemkomstdato:</t>
  </si>
  <si>
    <t>Type</t>
  </si>
  <si>
    <t>Ansattnr./identitet:</t>
  </si>
  <si>
    <t>NOK</t>
  </si>
  <si>
    <t xml:space="preserve">    Måltidstrekk utenlands: Frokost 10 % av full diettsats, Lunsj 40 % av full diettsats, Middag 50 % av full diettsats.</t>
  </si>
  <si>
    <t xml:space="preserve">    Måltidstrekk utenlands: Frokost 10 % av diettsatsen, Lunsj 40 %, Middag 50 %. </t>
  </si>
  <si>
    <t>Reisens formål/arrangement:</t>
  </si>
  <si>
    <t>Overnatting 4)</t>
  </si>
  <si>
    <t>Sats 5)</t>
  </si>
  <si>
    <t>Måltidstrekk i NOK 6)</t>
  </si>
  <si>
    <t xml:space="preserve">4) Pensjonat gjelder også motell, hybel, brakke, leilighet mv uten kokemuligheter. Privat gjelder også hybel, brakke eller leilighet med kokemuligheter.                                         </t>
  </si>
  <si>
    <t>5) Avtalt diettsats (statens satser / tariffavtale)</t>
  </si>
  <si>
    <t>Opplysninger om overnattingssted-/type (i beløpsfeltet oppgis refusjon etter regning og legitimerte kostnader)</t>
  </si>
  <si>
    <t>Virksomhet:</t>
  </si>
  <si>
    <r>
      <t xml:space="preserve">  Diett 6-12 timer 
  </t>
    </r>
    <r>
      <rPr>
        <sz val="8"/>
        <color indexed="8"/>
        <rFont val="Arial"/>
        <family val="2"/>
      </rPr>
      <t>(Måltidstrekk: Frokost: kr 56,- Lunsj: kr 84,- Middag: kr 140,-)</t>
    </r>
  </si>
  <si>
    <r>
      <t xml:space="preserve">  Diett over 12 timer
 </t>
    </r>
    <r>
      <rPr>
        <sz val="8"/>
        <color indexed="8"/>
        <rFont val="Arial"/>
        <family val="2"/>
      </rPr>
      <t xml:space="preserve"> (Måltidstrekk: Frokost: kr 104,- Lunsj: kr 156,- Middag: kr 260,-)</t>
    </r>
  </si>
  <si>
    <t>Differanse (ev. skattetrekk vil redusere utbetalingen)</t>
  </si>
  <si>
    <r>
      <t xml:space="preserve">Bilgodtgjørelse 0-10000 km  </t>
    </r>
    <r>
      <rPr>
        <sz val="8"/>
        <color indexed="8"/>
        <rFont val="Arial"/>
        <family val="2"/>
      </rPr>
      <t>(Statens sats kr 4,10 pr km - skattefri sats kr 3,80 pr km - se merknad)</t>
    </r>
  </si>
  <si>
    <r>
      <t xml:space="preserve">Bilgodtgjørelse over 10000 km </t>
    </r>
    <r>
      <rPr>
        <sz val="8"/>
        <color indexed="8"/>
        <rFont val="Arial"/>
        <family val="2"/>
      </rPr>
      <t>(Statens sats kr 3,45 pr km - skattefri sats kr 3,45 pr km - se merknad)</t>
    </r>
  </si>
  <si>
    <t>Måltidstrekk i NOK 1)</t>
  </si>
  <si>
    <t>Diett utland 6-12 timer  2)</t>
  </si>
  <si>
    <t xml:space="preserve">1) Måltidstrekk innenlands: Frokost 20 %, Lunsj 30 % Middag 50 % </t>
  </si>
  <si>
    <t>2) Diett utland 6-12 timer beregnes iht. Statens reiseregulativ for utenlandsreiser med 2/3 av diettsatsen for det aktuelle landet.</t>
  </si>
  <si>
    <t>Overnatting 3)</t>
  </si>
  <si>
    <t>Sats 4)</t>
  </si>
  <si>
    <t>Måltidstrekk i NOK 5)</t>
  </si>
  <si>
    <t xml:space="preserve">3) Pensjonat gjelder også motell, hybel, brakke, leilighet mv uten kokemuligheter. Privat gjelder også hybel, brakke eller leilighet med kokemuligheter.                                         </t>
  </si>
  <si>
    <t>4) Avtalt diettsats (statens satser / tariffavtale)</t>
  </si>
  <si>
    <t xml:space="preserve">5) Måltidstrekk innenlands: Frokost 20 % av diettsatsen (hotell: kr 142,-), Lunsj 30 % (hotell: kr 213,-), Middag 50 % (hotell: kr 355,-).  </t>
  </si>
  <si>
    <t>Land 6)</t>
  </si>
  <si>
    <t>6) Fra 1. mars 2009 kan det ikke lenger utbetales nattillegg etter faste satser for utenlandsreiser, jf. Statens reiseregulativ for utenlandsreiser.</t>
  </si>
  <si>
    <r>
      <t xml:space="preserve">Bilgodtgjørelse 0-10000 km  </t>
    </r>
    <r>
      <rPr>
        <sz val="8"/>
        <color indexed="8"/>
        <rFont val="Arial"/>
        <family val="2"/>
      </rPr>
      <t>(Statens sats kr 4,10 pr km - skattefri sats kr 3,50 pr km - se merknad)</t>
    </r>
  </si>
  <si>
    <r>
      <t xml:space="preserve">Bilgodtgjørelse over 10000 km </t>
    </r>
    <r>
      <rPr>
        <sz val="8"/>
        <color indexed="8"/>
        <rFont val="Arial"/>
        <family val="2"/>
      </rPr>
      <t>(Statens sats kr 3,45 pr km - skattefri sats kr 3,50 pr km - se merknad)</t>
    </r>
  </si>
  <si>
    <r>
      <t xml:space="preserve">Nattillegg </t>
    </r>
    <r>
      <rPr>
        <sz val="8"/>
        <color indexed="8"/>
        <rFont val="Arial"/>
        <family val="2"/>
      </rPr>
      <t>(satsen kan kun utbetales trekkfritt ved overnatting i Norge som ikke er i regi av / dekket av arbeidsgiver)</t>
    </r>
  </si>
  <si>
    <r>
      <t xml:space="preserve">  Diett 6-12 timer 
  </t>
    </r>
    <r>
      <rPr>
        <sz val="8"/>
        <color indexed="8"/>
        <rFont val="Arial"/>
        <family val="2"/>
      </rPr>
      <t>(Måltidstrekk: Frokost: kr 57,80, Lunsj: kr 86,70, Middag: kr 144,50)</t>
    </r>
  </si>
  <si>
    <r>
      <t xml:space="preserve">  Diett over 12 timer
 </t>
    </r>
    <r>
      <rPr>
        <sz val="8"/>
        <color indexed="8"/>
        <rFont val="Arial"/>
        <family val="2"/>
      </rPr>
      <t xml:space="preserve"> (Måltidstrekk: Frokost: kr 107,40, Lunsj: kr 161,10, Middag: kr 268,50)</t>
    </r>
  </si>
  <si>
    <t>Diett utland over 12 timer 3)</t>
  </si>
  <si>
    <t>2) Diett utland 6-12 timer beregnes iht. Statens reiseregulativ for utenlandsreiser med 2/3 av diettsatsen for det aktuelle landet. 
3) Diett utland over 12 timer beregnes iht. Statens reiseregulativ for utenlandsreiser med full diettsats for det aktuelle landet.</t>
  </si>
  <si>
    <t xml:space="preserve">6) Måltidstrekk innenlands: Frokost 20 % av diettsatsen (hotell: kr 146,60), Lunsj 30 % (hotell: kr 219,90), Middag 50 % (hotell: kr 366,50).  </t>
  </si>
  <si>
    <t>Dager</t>
  </si>
  <si>
    <t>Timer</t>
  </si>
  <si>
    <t>Antall døgn</t>
  </si>
  <si>
    <t xml:space="preserve">Oppgi type tillegg: </t>
  </si>
  <si>
    <t>Vedlegg nr</t>
  </si>
  <si>
    <t>Vedlegg nr.</t>
  </si>
  <si>
    <t xml:space="preserve">Diett 6-12 timer </t>
  </si>
  <si>
    <r>
      <t xml:space="preserve">Bilgodtgjørelse 0-10000 km  </t>
    </r>
    <r>
      <rPr>
        <sz val="8"/>
        <color indexed="8"/>
        <rFont val="Arial"/>
        <family val="2"/>
      </rPr>
      <t>(se merknad)</t>
    </r>
  </si>
  <si>
    <r>
      <t xml:space="preserve">Bilgodtgjørelse over 10000 km </t>
    </r>
    <r>
      <rPr>
        <sz val="8"/>
        <color indexed="8"/>
        <rFont val="Arial"/>
        <family val="2"/>
      </rPr>
      <t>(se merknad)</t>
    </r>
  </si>
  <si>
    <t xml:space="preserve">6) Måltidstrekk innenlands: Frokost 20 % av diettsatsen, Lunsj 30 %, Middag 50 %.  </t>
  </si>
  <si>
    <r>
      <t xml:space="preserve"> Innland / utland (</t>
    </r>
    <r>
      <rPr>
        <b/>
        <sz val="10"/>
        <color rgb="FFFF0000"/>
        <rFont val="Arial"/>
        <family val="2"/>
      </rPr>
      <t>sett ett kryss</t>
    </r>
    <r>
      <rPr>
        <b/>
        <sz val="10"/>
        <color indexed="8"/>
        <rFont val="Arial"/>
        <family val="2"/>
        <charset val="1"/>
      </rPr>
      <t>, oppgi land utenfor Norge)</t>
    </r>
  </si>
  <si>
    <t>Diettdøgn</t>
  </si>
  <si>
    <r>
      <t xml:space="preserve">4) Pensjonat gjelder også motell, hybel, brakke, leilighet mv </t>
    </r>
    <r>
      <rPr>
        <b/>
        <sz val="10"/>
        <color indexed="8"/>
        <rFont val="Arial"/>
        <family val="2"/>
      </rPr>
      <t>uten</t>
    </r>
    <r>
      <rPr>
        <sz val="10"/>
        <color indexed="8"/>
        <rFont val="Arial"/>
        <family val="2"/>
        <charset val="1"/>
      </rPr>
      <t xml:space="preserve"> kokemuligheter. Privat gjelder også hybel, brakke eller leilighet med kokemuligheter.</t>
    </r>
  </si>
  <si>
    <t>5) Forhåndsutfylt med skattefrie satser som kan endres.</t>
  </si>
  <si>
    <t xml:space="preserve">Stilling: </t>
  </si>
  <si>
    <t>For riktig skattemessig behandling på dagreise er det viktig å vite om arbeidstaker er i :</t>
  </si>
  <si>
    <t>Til gode overføres til bank - kontonr:</t>
  </si>
  <si>
    <t>Merkostnadsitusajon</t>
  </si>
  <si>
    <t>Normalarbeidssituasjon</t>
  </si>
  <si>
    <t>&lt;6</t>
  </si>
  <si>
    <t>6-12</t>
  </si>
  <si>
    <t>&gt;12</t>
  </si>
  <si>
    <t xml:space="preserve">Diett uten overnatting </t>
  </si>
  <si>
    <t>Diett 6-12 timer</t>
  </si>
  <si>
    <t>Diett utland 6-12 timer 2)</t>
  </si>
  <si>
    <t>Innenfor Norge</t>
  </si>
  <si>
    <t>Land utenfor Norge</t>
  </si>
  <si>
    <t xml:space="preserve">1) Måltidstrekk  Frokost 20 %, Lunsj 30 % Middag 50 % </t>
  </si>
  <si>
    <t xml:space="preserve">2) Diett utland 6-12 timer beregnes iht. Statens reiseregulativ for utenlandsreiser med 50 % av diettsatsen for det aktuelle landet. </t>
  </si>
  <si>
    <t>3) Diett utland over 12 timer beregnes iht. Statens reiseregulativ for utenlandsreiser med full diettsats for det aktuelle landet.</t>
  </si>
  <si>
    <t>Sats utland:</t>
  </si>
  <si>
    <t>Hotell i Norge</t>
  </si>
  <si>
    <t>Pensjonat i Norge</t>
  </si>
  <si>
    <t xml:space="preserve">Privat i Norge </t>
  </si>
  <si>
    <t>Hotell utenfor Norge</t>
  </si>
  <si>
    <t>Pensjonat utenfor Norge</t>
  </si>
  <si>
    <t>Privat utenfor Norge</t>
  </si>
  <si>
    <t>Siste døgn i Norge</t>
  </si>
  <si>
    <t>Siste døgn utenfor Norge</t>
  </si>
  <si>
    <t>Overnatting innenfor Norge 4)</t>
  </si>
  <si>
    <t>Overnatting i land utenfor Norge 4)</t>
  </si>
  <si>
    <t>5) Forhåndsutfylt med skattefrie satser som kan endres. Utenlandssatsen må legges i I58, I59 eller I60. Siste døgn beregens utfra riktig innlegg av dato og klokkeslett øverst.</t>
  </si>
  <si>
    <t>innland</t>
  </si>
  <si>
    <t>Sats for land</t>
  </si>
  <si>
    <t xml:space="preserve">6) Måltidstrekk: Frokost 20 % av diettsatsen, Lunsj 30 %, Middag 50 %.  </t>
  </si>
  <si>
    <t>Full sats</t>
  </si>
  <si>
    <t>utland</t>
  </si>
  <si>
    <t>Statens sats</t>
  </si>
  <si>
    <t>Skattedir-sats</t>
  </si>
  <si>
    <t>Skattepl.</t>
  </si>
  <si>
    <t>del</t>
  </si>
  <si>
    <t>Km.sats-stat.</t>
  </si>
  <si>
    <t>Km.skattedir.sats</t>
  </si>
  <si>
    <t>Sk.plikt.del</t>
  </si>
  <si>
    <t>Frok</t>
  </si>
  <si>
    <t>Mva-kode</t>
  </si>
  <si>
    <t>A</t>
  </si>
  <si>
    <t>E</t>
  </si>
  <si>
    <t>%</t>
  </si>
  <si>
    <t>Billetter: buss, tog, ferge, hurtigbåt el. Fra opplisting øverst i regnearket---&gt;</t>
  </si>
  <si>
    <t>Skattekommune--&gt;</t>
  </si>
  <si>
    <t>Fødselsnr:-&gt;</t>
  </si>
  <si>
    <t>Bankontonr:-&gt;</t>
  </si>
  <si>
    <t>ANSVAR</t>
  </si>
  <si>
    <t>FUNKSJON</t>
  </si>
  <si>
    <t>ARBSTED</t>
  </si>
  <si>
    <t>Prosjekt</t>
  </si>
  <si>
    <t>Anvist av riktig myndighet</t>
  </si>
  <si>
    <t>Skriv inn beløp</t>
  </si>
  <si>
    <r>
      <t xml:space="preserve">Bilgodtgjørelse 0-10000 km  </t>
    </r>
    <r>
      <rPr>
        <sz val="8"/>
        <color indexed="8"/>
        <rFont val="Arial"/>
        <family val="2"/>
      </rPr>
      <t>(se merknad)</t>
    </r>
    <r>
      <rPr>
        <sz val="10"/>
        <color indexed="8"/>
        <rFont val="Arial"/>
        <family val="2"/>
        <charset val="1"/>
      </rPr>
      <t xml:space="preserve"> </t>
    </r>
  </si>
  <si>
    <t xml:space="preserve">Passasjertillegg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</si>
</sst>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* #,##0.00_ ;_ * \-#,##0.00_ ;_ * &quot;-&quot;??_ ;_ @_ "/>
    <numFmt numFmtId="165" formatCode="dd/mm/yy;@"/>
    <numFmt numFmtId="166" formatCode="#,##0.00;\-#,##0.00;"/>
    <numFmt numFmtId="167" formatCode="#,##0.00;#,##0.00;"/>
    <numFmt numFmtId="168" formatCode="0_ ;\-0\ "/>
    <numFmt numFmtId="169" formatCode="0;;"/>
    <numFmt numFmtId="170" formatCode="_ * #,##0_ ;_ * \-#,##0_ ;_ * &quot;-&quot;??_ ;_ @_ "/>
    <numFmt numFmtId="171" formatCode="#,##0;;"/>
    <numFmt numFmtId="172" formatCode="0.0"/>
    <numFmt numFmtId="173" formatCode="dd/mm/yyyy;@"/>
    <numFmt numFmtId="174" formatCode="#,##0.00;;"/>
    <numFmt numFmtId="175" formatCode="#,##0.00_ ;\-#,##0.00\ "/>
    <numFmt numFmtId="176" formatCode="#,##0;\-#,##0;"/>
  </numFmts>
  <fonts count="26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8"/>
      <color indexed="81"/>
      <name val="Tahoma"/>
      <family val="2"/>
    </font>
    <font>
      <b/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24"/>
      <color rgb="FF00539B"/>
      <name val="Arial"/>
      <family val="2"/>
    </font>
    <font>
      <sz val="10"/>
      <color theme="0"/>
      <name val="Arial"/>
      <family val="2"/>
      <charset val="1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sz val="8"/>
      <color indexed="81"/>
      <name val="Tahoma"/>
      <family val="2"/>
    </font>
    <font>
      <sz val="10"/>
      <color theme="0"/>
      <name val="Arial"/>
      <family val="2"/>
    </font>
    <font>
      <i/>
      <sz val="8"/>
      <color indexed="8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D3DFEE"/>
        <bgColor indexed="9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DDDFEE"/>
        <bgColor indexed="9"/>
      </patternFill>
    </fill>
    <fill>
      <patternFill patternType="solid">
        <fgColor rgb="FFDDDFEE"/>
        <bgColor indexed="64"/>
      </patternFill>
    </fill>
    <fill>
      <patternFill patternType="solid">
        <fgColor theme="4" tint="0.79998168889431442"/>
        <bgColor indexed="9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50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6" borderId="15" xfId="0" applyFont="1" applyFill="1" applyBorder="1" applyAlignment="1" applyProtection="1">
      <alignment vertical="center" wrapText="1"/>
      <protection locked="0"/>
    </xf>
    <xf numFmtId="0" fontId="3" fillId="3" borderId="31" xfId="0" applyFont="1" applyFill="1" applyBorder="1" applyAlignment="1">
      <alignment horizontal="center" vertical="center" wrapText="1"/>
    </xf>
    <xf numFmtId="169" fontId="1" fillId="5" borderId="15" xfId="0" quotePrefix="1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16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top"/>
    </xf>
    <xf numFmtId="0" fontId="17" fillId="0" borderId="0" xfId="0" applyFont="1"/>
    <xf numFmtId="16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0" fontId="1" fillId="2" borderId="1" xfId="1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1" applyNumberFormat="1" applyFont="1" applyFill="1" applyBorder="1" applyAlignment="1">
      <alignment horizontal="right" vertical="center"/>
    </xf>
    <xf numFmtId="171" fontId="1" fillId="2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0" fontId="1" fillId="2" borderId="1" xfId="1" quotePrefix="1" applyNumberFormat="1" applyFont="1" applyFill="1" applyBorder="1" applyAlignment="1">
      <alignment horizontal="right" vertical="center"/>
    </xf>
    <xf numFmtId="172" fontId="20" fillId="0" borderId="0" xfId="0" quotePrefix="1" applyNumberFormat="1" applyFont="1"/>
    <xf numFmtId="172" fontId="20" fillId="0" borderId="0" xfId="0" applyNumberFormat="1" applyFont="1"/>
    <xf numFmtId="0" fontId="3" fillId="3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vertical="top"/>
    </xf>
    <xf numFmtId="0" fontId="3" fillId="2" borderId="38" xfId="0" applyFont="1" applyFill="1" applyBorder="1" applyAlignment="1" applyProtection="1">
      <alignment vertical="center"/>
      <protection locked="0"/>
    </xf>
    <xf numFmtId="0" fontId="1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7" borderId="1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0" fontId="1" fillId="2" borderId="3" xfId="1" quotePrefix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1" fontId="1" fillId="2" borderId="3" xfId="0" applyNumberFormat="1" applyFont="1" applyFill="1" applyBorder="1" applyAlignment="1">
      <alignment horizontal="right" vertical="center" wrapText="1"/>
    </xf>
    <xf numFmtId="166" fontId="1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top"/>
    </xf>
    <xf numFmtId="0" fontId="1" fillId="5" borderId="0" xfId="0" applyFont="1" applyFill="1"/>
    <xf numFmtId="0" fontId="1" fillId="3" borderId="39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center" vertical="center" wrapText="1"/>
    </xf>
    <xf numFmtId="169" fontId="1" fillId="2" borderId="10" xfId="0" quotePrefix="1" applyNumberFormat="1" applyFont="1" applyFill="1" applyBorder="1" applyAlignment="1">
      <alignment horizontal="center" vertical="center" wrapText="1"/>
    </xf>
    <xf numFmtId="170" fontId="1" fillId="2" borderId="1" xfId="1" quotePrefix="1" applyNumberFormat="1" applyFont="1" applyFill="1" applyBorder="1" applyAlignment="1">
      <alignment horizontal="right" vertical="center" wrapText="1"/>
    </xf>
    <xf numFmtId="170" fontId="1" fillId="2" borderId="1" xfId="1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0" fontId="1" fillId="2" borderId="2" xfId="1" quotePrefix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71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0" fillId="5" borderId="0" xfId="0" applyFont="1" applyFill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9" fontId="4" fillId="8" borderId="0" xfId="0" quotePrefix="1" applyNumberFormat="1" applyFont="1" applyFill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 wrapText="1"/>
    </xf>
    <xf numFmtId="17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69" fontId="1" fillId="2" borderId="3" xfId="0" applyNumberFormat="1" applyFont="1" applyFill="1" applyBorder="1" applyAlignment="1">
      <alignment horizontal="center" vertical="center" wrapText="1"/>
    </xf>
    <xf numFmtId="174" fontId="1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9" fontId="1" fillId="2" borderId="6" xfId="0" quotePrefix="1" applyNumberFormat="1" applyFont="1" applyFill="1" applyBorder="1" applyAlignment="1">
      <alignment horizontal="center" vertical="center" wrapText="1"/>
    </xf>
    <xf numFmtId="170" fontId="1" fillId="2" borderId="3" xfId="1" quotePrefix="1" applyNumberFormat="1" applyFont="1" applyFill="1" applyBorder="1" applyAlignment="1">
      <alignment horizontal="right" vertical="center" wrapText="1"/>
    </xf>
    <xf numFmtId="0" fontId="1" fillId="8" borderId="2" xfId="0" applyFont="1" applyFill="1" applyBorder="1" applyAlignment="1">
      <alignment vertical="center"/>
    </xf>
    <xf numFmtId="170" fontId="1" fillId="2" borderId="2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20" fontId="20" fillId="6" borderId="0" xfId="0" applyNumberFormat="1" applyFont="1" applyFill="1" applyAlignment="1" applyProtection="1">
      <alignment horizontal="center" vertical="center"/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0" fontId="20" fillId="0" borderId="0" xfId="0" quotePrefix="1" applyFont="1"/>
    <xf numFmtId="0" fontId="22" fillId="0" borderId="0" xfId="0" applyFont="1" applyAlignment="1">
      <alignment horizontal="right"/>
    </xf>
    <xf numFmtId="16" fontId="20" fillId="0" borderId="0" xfId="0" quotePrefix="1" applyNumberFormat="1" applyFont="1" applyAlignment="1">
      <alignment horizontal="right"/>
    </xf>
    <xf numFmtId="0" fontId="22" fillId="5" borderId="0" xfId="0" applyFont="1" applyFill="1"/>
    <xf numFmtId="0" fontId="22" fillId="0" borderId="0" xfId="0" applyFont="1"/>
    <xf numFmtId="2" fontId="20" fillId="0" borderId="0" xfId="0" quotePrefix="1" applyNumberFormat="1" applyFont="1"/>
    <xf numFmtId="22" fontId="20" fillId="0" borderId="0" xfId="0" quotePrefix="1" applyNumberFormat="1" applyFont="1"/>
    <xf numFmtId="164" fontId="20" fillId="0" borderId="0" xfId="1" quotePrefix="1" applyFont="1"/>
    <xf numFmtId="1" fontId="20" fillId="0" borderId="0" xfId="0" applyNumberFormat="1" applyFont="1"/>
    <xf numFmtId="169" fontId="20" fillId="2" borderId="0" xfId="0" quotePrefix="1" applyNumberFormat="1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center"/>
    </xf>
    <xf numFmtId="0" fontId="1" fillId="7" borderId="22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/>
    </xf>
    <xf numFmtId="0" fontId="1" fillId="6" borderId="23" xfId="0" applyFont="1" applyFill="1" applyBorder="1" applyAlignment="1" applyProtection="1">
      <alignment horizontal="left" vertical="center"/>
      <protection locked="0"/>
    </xf>
    <xf numFmtId="0" fontId="1" fillId="6" borderId="24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top"/>
    </xf>
    <xf numFmtId="0" fontId="23" fillId="0" borderId="0" xfId="0" applyFont="1"/>
    <xf numFmtId="0" fontId="23" fillId="5" borderId="0" xfId="0" applyFont="1" applyFill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4" fontId="24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75" fontId="24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9" fontId="1" fillId="5" borderId="15" xfId="0" quotePrefix="1" applyNumberFormat="1" applyFont="1" applyFill="1" applyBorder="1" applyAlignment="1">
      <alignment horizontal="center" vertical="center"/>
    </xf>
    <xf numFmtId="0" fontId="20" fillId="0" borderId="0" xfId="0" quotePrefix="1" applyFont="1" applyAlignment="1">
      <alignment horizontal="right"/>
    </xf>
    <xf numFmtId="0" fontId="20" fillId="0" borderId="0" xfId="1" quotePrefix="1" applyNumberFormat="1" applyFont="1"/>
    <xf numFmtId="169" fontId="20" fillId="0" borderId="0" xfId="0" applyNumberFormat="1" applyFont="1"/>
    <xf numFmtId="166" fontId="20" fillId="2" borderId="0" xfId="0" applyNumberFormat="1" applyFont="1" applyFill="1" applyAlignment="1">
      <alignment horizontal="right" vertical="center" wrapText="1"/>
    </xf>
    <xf numFmtId="0" fontId="1" fillId="2" borderId="11" xfId="0" applyFont="1" applyFill="1" applyBorder="1" applyAlignment="1" applyProtection="1">
      <alignment horizontal="left" vertical="top"/>
      <protection locked="0"/>
    </xf>
    <xf numFmtId="176" fontId="3" fillId="6" borderId="2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left" vertical="center"/>
      <protection locked="0"/>
    </xf>
    <xf numFmtId="173" fontId="1" fillId="2" borderId="37" xfId="0" applyNumberFormat="1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top"/>
    </xf>
    <xf numFmtId="0" fontId="1" fillId="3" borderId="28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6" borderId="22" xfId="0" applyFont="1" applyFill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 applyProtection="1">
      <alignment horizontal="center" vertical="center"/>
      <protection locked="0"/>
    </xf>
    <xf numFmtId="0" fontId="25" fillId="2" borderId="22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/>
      <protection locked="0"/>
    </xf>
    <xf numFmtId="0" fontId="1" fillId="2" borderId="17" xfId="0" applyFont="1" applyFill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9" borderId="9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1" fillId="2" borderId="46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top"/>
    </xf>
    <xf numFmtId="0" fontId="1" fillId="2" borderId="48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164" fontId="1" fillId="2" borderId="9" xfId="1" applyFont="1" applyFill="1" applyBorder="1" applyAlignment="1">
      <alignment horizontal="center" vertical="center" wrapText="1"/>
    </xf>
    <xf numFmtId="164" fontId="1" fillId="2" borderId="10" xfId="1" applyFont="1" applyFill="1" applyBorder="1" applyAlignment="1">
      <alignment horizontal="center" vertical="center" wrapText="1"/>
    </xf>
    <xf numFmtId="0" fontId="1" fillId="7" borderId="3" xfId="0" quotePrefix="1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/>
    </xf>
    <xf numFmtId="0" fontId="1" fillId="8" borderId="51" xfId="0" applyFont="1" applyFill="1" applyBorder="1" applyAlignment="1">
      <alignment horizontal="left" vertical="center"/>
    </xf>
    <xf numFmtId="0" fontId="1" fillId="8" borderId="52" xfId="0" applyFont="1" applyFill="1" applyBorder="1" applyAlignment="1">
      <alignment horizontal="left" vertical="center"/>
    </xf>
    <xf numFmtId="169" fontId="1" fillId="8" borderId="9" xfId="0" applyNumberFormat="1" applyFont="1" applyFill="1" applyBorder="1" applyAlignment="1">
      <alignment horizontal="center" vertical="center"/>
    </xf>
    <xf numFmtId="169" fontId="1" fillId="8" borderId="10" xfId="0" applyNumberFormat="1" applyFont="1" applyFill="1" applyBorder="1" applyAlignment="1">
      <alignment horizontal="center" vertical="center"/>
    </xf>
    <xf numFmtId="171" fontId="1" fillId="2" borderId="21" xfId="1" quotePrefix="1" applyNumberFormat="1" applyFont="1" applyFill="1" applyBorder="1" applyAlignment="1">
      <alignment horizontal="right" vertical="center"/>
    </xf>
    <xf numFmtId="171" fontId="1" fillId="2" borderId="6" xfId="1" applyNumberFormat="1" applyFont="1" applyFill="1" applyBorder="1" applyAlignment="1">
      <alignment horizontal="right" vertical="center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2" borderId="4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top"/>
    </xf>
    <xf numFmtId="0" fontId="1" fillId="2" borderId="4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71" fontId="1" fillId="2" borderId="9" xfId="1" quotePrefix="1" applyNumberFormat="1" applyFont="1" applyFill="1" applyBorder="1" applyAlignment="1">
      <alignment horizontal="right" vertical="center"/>
    </xf>
    <xf numFmtId="171" fontId="1" fillId="2" borderId="10" xfId="1" applyNumberFormat="1" applyFont="1" applyFill="1" applyBorder="1" applyAlignment="1">
      <alignment horizontal="right" vertical="center"/>
    </xf>
    <xf numFmtId="0" fontId="1" fillId="7" borderId="21" xfId="0" quotePrefix="1" applyFont="1" applyFill="1" applyBorder="1" applyAlignment="1">
      <alignment horizontal="left" vertical="center" wrapText="1"/>
    </xf>
    <xf numFmtId="0" fontId="1" fillId="7" borderId="11" xfId="0" quotePrefix="1" applyFont="1" applyFill="1" applyBorder="1" applyAlignment="1">
      <alignment horizontal="left" vertical="center" wrapText="1"/>
    </xf>
    <xf numFmtId="0" fontId="1" fillId="7" borderId="32" xfId="0" quotePrefix="1" applyFont="1" applyFill="1" applyBorder="1" applyAlignment="1">
      <alignment horizontal="left" vertical="center" wrapText="1"/>
    </xf>
    <xf numFmtId="0" fontId="1" fillId="7" borderId="33" xfId="0" quotePrefix="1" applyFont="1" applyFill="1" applyBorder="1" applyAlignment="1">
      <alignment horizontal="left" vertical="center" wrapText="1"/>
    </xf>
    <xf numFmtId="0" fontId="1" fillId="7" borderId="28" xfId="0" quotePrefix="1" applyFont="1" applyFill="1" applyBorder="1" applyAlignment="1">
      <alignment horizontal="left" vertical="center" wrapText="1"/>
    </xf>
    <xf numFmtId="0" fontId="4" fillId="7" borderId="22" xfId="0" quotePrefix="1" applyFont="1" applyFill="1" applyBorder="1" applyAlignment="1">
      <alignment horizontal="left" vertical="center" wrapText="1"/>
    </xf>
    <xf numFmtId="0" fontId="4" fillId="7" borderId="23" xfId="0" quotePrefix="1" applyFont="1" applyFill="1" applyBorder="1" applyAlignment="1">
      <alignment horizontal="left" vertical="center" wrapText="1"/>
    </xf>
    <xf numFmtId="0" fontId="4" fillId="7" borderId="24" xfId="0" quotePrefix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71" fontId="1" fillId="2" borderId="14" xfId="1" quotePrefix="1" applyNumberFormat="1" applyFont="1" applyFill="1" applyBorder="1" applyAlignment="1">
      <alignment horizontal="right" vertical="center"/>
    </xf>
    <xf numFmtId="171" fontId="1" fillId="2" borderId="12" xfId="1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165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9" xfId="0" applyNumberFormat="1" applyFont="1" applyFill="1" applyBorder="1" applyAlignment="1" applyProtection="1">
      <alignment horizontal="left" vertical="top"/>
      <protection locked="0"/>
    </xf>
    <xf numFmtId="16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4" xfId="0" applyNumberFormat="1" applyFont="1" applyFill="1" applyBorder="1" applyAlignment="1" applyProtection="1">
      <alignment horizontal="left" vertical="top"/>
      <protection locked="0"/>
    </xf>
    <xf numFmtId="165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4" fillId="7" borderId="22" xfId="0" applyFont="1" applyFill="1" applyBorder="1" applyAlignment="1">
      <alignment horizontal="left" vertical="center" wrapText="1"/>
    </xf>
    <xf numFmtId="0" fontId="0" fillId="7" borderId="23" xfId="0" applyFill="1" applyBorder="1" applyAlignment="1">
      <alignment horizontal="left" vertical="top"/>
    </xf>
    <xf numFmtId="0" fontId="0" fillId="7" borderId="24" xfId="0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3" fillId="3" borderId="3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 applyProtection="1">
      <alignment horizontal="center" vertical="center" wrapText="1"/>
      <protection locked="0"/>
    </xf>
    <xf numFmtId="3" fontId="1" fillId="7" borderId="53" xfId="0" applyNumberFormat="1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3" fontId="1" fillId="7" borderId="10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" fillId="6" borderId="5" xfId="0" applyFont="1" applyFill="1" applyBorder="1" applyAlignment="1" applyProtection="1">
      <alignment horizontal="left" vertical="top"/>
      <protection locked="0"/>
    </xf>
    <xf numFmtId="0" fontId="1" fillId="6" borderId="10" xfId="0" applyFont="1" applyFill="1" applyBorder="1" applyAlignment="1" applyProtection="1">
      <alignment horizontal="left" vertical="top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9" xfId="0" applyNumberFormat="1" applyFont="1" applyFill="1" applyBorder="1" applyAlignment="1" applyProtection="1">
      <alignment horizontal="right" vertical="top"/>
      <protection locked="0"/>
    </xf>
    <xf numFmtId="4" fontId="1" fillId="2" borderId="10" xfId="0" applyNumberFormat="1" applyFont="1" applyFill="1" applyBorder="1" applyAlignment="1" applyProtection="1">
      <alignment horizontal="right" vertical="top"/>
      <protection locked="0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0" fontId="1" fillId="3" borderId="51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top"/>
    </xf>
    <xf numFmtId="0" fontId="1" fillId="7" borderId="24" xfId="0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top"/>
    </xf>
    <xf numFmtId="4" fontId="1" fillId="2" borderId="9" xfId="0" applyNumberFormat="1" applyFont="1" applyFill="1" applyBorder="1" applyAlignment="1">
      <alignment horizontal="right" vertical="top"/>
    </xf>
    <xf numFmtId="4" fontId="1" fillId="2" borderId="10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left" vertical="top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left" vertical="top"/>
      <protection locked="0"/>
    </xf>
    <xf numFmtId="3" fontId="1" fillId="7" borderId="9" xfId="0" applyNumberFormat="1" applyFont="1" applyFill="1" applyBorder="1" applyAlignment="1">
      <alignment horizontal="center" vertical="top"/>
    </xf>
    <xf numFmtId="3" fontId="1" fillId="7" borderId="5" xfId="0" applyNumberFormat="1" applyFont="1" applyFill="1" applyBorder="1" applyAlignment="1">
      <alignment horizontal="center" vertical="top"/>
    </xf>
    <xf numFmtId="3" fontId="1" fillId="7" borderId="10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3" fillId="7" borderId="22" xfId="0" applyFont="1" applyFill="1" applyBorder="1" applyAlignment="1">
      <alignment horizontal="left" vertical="center" wrapText="1"/>
    </xf>
    <xf numFmtId="0" fontId="1" fillId="7" borderId="23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top"/>
    </xf>
    <xf numFmtId="0" fontId="1" fillId="9" borderId="24" xfId="0" applyFont="1" applyFill="1" applyBorder="1" applyAlignment="1">
      <alignment horizontal="center" vertical="top"/>
    </xf>
    <xf numFmtId="0" fontId="1" fillId="2" borderId="22" xfId="0" applyFont="1" applyFill="1" applyBorder="1" applyAlignment="1" applyProtection="1">
      <alignment horizontal="center" vertical="top"/>
      <protection locked="0"/>
    </xf>
    <xf numFmtId="0" fontId="1" fillId="2" borderId="24" xfId="0" applyFont="1" applyFill="1" applyBorder="1" applyAlignment="1" applyProtection="1">
      <alignment horizontal="center" vertical="top"/>
      <protection locked="0"/>
    </xf>
    <xf numFmtId="0" fontId="1" fillId="2" borderId="23" xfId="0" applyFont="1" applyFill="1" applyBorder="1" applyAlignment="1" applyProtection="1">
      <alignment horizontal="center" vertical="top"/>
      <protection locked="0"/>
    </xf>
    <xf numFmtId="0" fontId="1" fillId="3" borderId="9" xfId="0" applyFont="1" applyFill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6" borderId="22" xfId="0" applyFont="1" applyFill="1" applyBorder="1" applyAlignment="1" applyProtection="1">
      <alignment horizontal="left" vertical="center" wrapText="1"/>
      <protection locked="0"/>
    </xf>
    <xf numFmtId="0" fontId="1" fillId="6" borderId="23" xfId="0" applyFont="1" applyFill="1" applyBorder="1" applyAlignment="1" applyProtection="1">
      <alignment horizontal="left" vertical="center" wrapText="1"/>
      <protection locked="0"/>
    </xf>
    <xf numFmtId="0" fontId="1" fillId="6" borderId="24" xfId="0" applyFont="1" applyFill="1" applyBorder="1" applyAlignment="1" applyProtection="1">
      <alignment horizontal="left" vertical="center" wrapText="1"/>
      <protection locked="0"/>
    </xf>
    <xf numFmtId="165" fontId="1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2" borderId="5" xfId="0" applyNumberFormat="1" applyFont="1" applyFill="1" applyBorder="1" applyAlignment="1" applyProtection="1">
      <alignment horizontal="center" vertical="center"/>
      <protection locked="0"/>
    </xf>
    <xf numFmtId="165" fontId="1" fillId="2" borderId="10" xfId="0" applyNumberFormat="1" applyFont="1" applyFill="1" applyBorder="1" applyAlignment="1" applyProtection="1">
      <alignment horizontal="center" vertical="center"/>
      <protection locked="0"/>
    </xf>
    <xf numFmtId="2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169" fontId="1" fillId="0" borderId="22" xfId="1" applyNumberFormat="1" applyFont="1" applyBorder="1" applyAlignment="1">
      <alignment horizontal="center" vertical="center"/>
    </xf>
    <xf numFmtId="169" fontId="1" fillId="0" borderId="24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0" fontId="3" fillId="3" borderId="27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33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165" fontId="1" fillId="2" borderId="20" xfId="0" applyNumberFormat="1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5" fontId="1" fillId="2" borderId="17" xfId="0" applyNumberFormat="1" applyFont="1" applyFill="1" applyBorder="1" applyAlignment="1" applyProtection="1">
      <alignment horizontal="center" vertical="center"/>
      <protection locked="0"/>
    </xf>
    <xf numFmtId="20" fontId="0" fillId="0" borderId="20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49" fontId="4" fillId="7" borderId="26" xfId="0" applyNumberFormat="1" applyFont="1" applyFill="1" applyBorder="1" applyAlignment="1">
      <alignment horizontal="center" vertical="center"/>
    </xf>
    <xf numFmtId="49" fontId="4" fillId="7" borderId="2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35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2" borderId="25" xfId="0" applyFont="1" applyFill="1" applyBorder="1" applyAlignment="1">
      <alignment horizontal="left" vertical="top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horizontal="right" vertical="top"/>
    </xf>
    <xf numFmtId="0" fontId="1" fillId="3" borderId="24" xfId="0" applyFont="1" applyFill="1" applyBorder="1" applyAlignment="1">
      <alignment horizontal="right" vertical="top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center"/>
    </xf>
    <xf numFmtId="0" fontId="1" fillId="7" borderId="22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/>
    </xf>
    <xf numFmtId="0" fontId="1" fillId="6" borderId="22" xfId="0" applyFont="1" applyFill="1" applyBorder="1" applyAlignment="1" applyProtection="1">
      <alignment horizontal="left" vertical="center"/>
      <protection locked="0"/>
    </xf>
    <xf numFmtId="0" fontId="1" fillId="6" borderId="23" xfId="0" applyFont="1" applyFill="1" applyBorder="1" applyAlignment="1" applyProtection="1">
      <alignment horizontal="left" vertical="center"/>
      <protection locked="0"/>
    </xf>
    <xf numFmtId="0" fontId="1" fillId="6" borderId="24" xfId="0" applyFont="1" applyFill="1" applyBorder="1" applyAlignment="1" applyProtection="1">
      <alignment horizontal="left" vertical="center"/>
      <protection locked="0"/>
    </xf>
    <xf numFmtId="0" fontId="21" fillId="7" borderId="38" xfId="0" applyFont="1" applyFill="1" applyBorder="1" applyAlignment="1">
      <alignment horizontal="left" vertical="center"/>
    </xf>
    <xf numFmtId="0" fontId="21" fillId="7" borderId="0" xfId="0" applyFont="1" applyFill="1" applyAlignment="1">
      <alignment horizontal="left" vertical="center"/>
    </xf>
    <xf numFmtId="0" fontId="21" fillId="7" borderId="39" xfId="0" applyFont="1" applyFill="1" applyBorder="1" applyAlignment="1">
      <alignment horizontal="left" vertical="center"/>
    </xf>
    <xf numFmtId="0" fontId="0" fillId="6" borderId="38" xfId="0" applyFill="1" applyBorder="1" applyAlignment="1" applyProtection="1">
      <alignment horizontal="left" vertical="center"/>
      <protection locked="0"/>
    </xf>
    <xf numFmtId="0" fontId="0" fillId="6" borderId="39" xfId="0" applyFill="1" applyBorder="1" applyAlignment="1" applyProtection="1">
      <alignment horizontal="left" vertical="center"/>
      <protection locked="0"/>
    </xf>
    <xf numFmtId="0" fontId="21" fillId="3" borderId="40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right" vertical="top"/>
    </xf>
    <xf numFmtId="0" fontId="10" fillId="0" borderId="8" xfId="0" applyFont="1" applyBorder="1" applyAlignment="1">
      <alignment horizontal="left" vertical="center" wrapText="1"/>
    </xf>
    <xf numFmtId="168" fontId="16" fillId="2" borderId="0" xfId="1" applyNumberFormat="1" applyFont="1" applyFill="1" applyAlignment="1">
      <alignment horizontal="left" vertical="top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4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top"/>
    </xf>
    <xf numFmtId="0" fontId="3" fillId="3" borderId="3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71" fontId="1" fillId="2" borderId="9" xfId="1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165" fontId="1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" fillId="2" borderId="2" xfId="0" applyNumberFormat="1" applyFont="1" applyFill="1" applyBorder="1" applyAlignment="1" applyProtection="1">
      <alignment horizontal="left" vertical="top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4" borderId="5" xfId="0" applyFont="1" applyFill="1" applyBorder="1"/>
    <xf numFmtId="0" fontId="1" fillId="4" borderId="10" xfId="0" applyFont="1" applyFill="1" applyBorder="1"/>
    <xf numFmtId="0" fontId="1" fillId="0" borderId="9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10" xfId="0" applyFont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/>
    </xf>
    <xf numFmtId="4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6" borderId="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5" xfId="0" applyNumberFormat="1" applyFont="1" applyFill="1" applyBorder="1" applyAlignment="1" applyProtection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top"/>
    </xf>
    <xf numFmtId="0" fontId="1" fillId="7" borderId="13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top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1" fillId="7" borderId="2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1" xfId="0" applyFont="1" applyFill="1" applyBorder="1" applyAlignment="1">
      <alignment horizontal="left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DDD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96"/>
  <sheetViews>
    <sheetView showGridLines="0" tabSelected="1" zoomScale="90" zoomScaleNormal="90" workbookViewId="0">
      <selection activeCell="T1" sqref="T1:U1"/>
    </sheetView>
  </sheetViews>
  <sheetFormatPr baseColWidth="10" defaultColWidth="9.140625" defaultRowHeight="12.75" x14ac:dyDescent="0.2"/>
  <cols>
    <col min="1" max="1" width="3.42578125" style="8" customWidth="1"/>
    <col min="2" max="2" width="12" style="8" customWidth="1"/>
    <col min="3" max="3" width="8.85546875" style="8" customWidth="1"/>
    <col min="4" max="4" width="4.7109375" style="8" customWidth="1"/>
    <col min="5" max="5" width="11" style="8" customWidth="1"/>
    <col min="6" max="6" width="4.7109375" style="8" customWidth="1"/>
    <col min="7" max="7" width="12.140625" style="8" customWidth="1"/>
    <col min="8" max="8" width="13.5703125" style="8" customWidth="1"/>
    <col min="9" max="9" width="6.140625" style="8" customWidth="1"/>
    <col min="10" max="10" width="6.42578125" style="8" customWidth="1"/>
    <col min="11" max="11" width="11.28515625" style="8" customWidth="1"/>
    <col min="12" max="12" width="11.85546875" style="8" customWidth="1"/>
    <col min="13" max="13" width="4.140625" style="8" customWidth="1"/>
    <col min="14" max="14" width="9.140625" style="8" customWidth="1"/>
    <col min="15" max="15" width="4.140625" style="8" customWidth="1"/>
    <col min="16" max="16" width="4" style="8" customWidth="1"/>
    <col min="17" max="17" width="6.140625" style="8" customWidth="1"/>
    <col min="18" max="18" width="4.140625" style="8" customWidth="1"/>
    <col min="19" max="19" width="11" style="8" customWidth="1"/>
    <col min="20" max="20" width="12.85546875" style="8" customWidth="1"/>
    <col min="21" max="21" width="12.7109375" style="8" customWidth="1"/>
    <col min="22" max="22" width="18.28515625" style="89" customWidth="1"/>
    <col min="23" max="23" width="18" style="89" customWidth="1"/>
    <col min="24" max="25" width="9.140625" style="89"/>
    <col min="26" max="26" width="14.28515625" style="89" customWidth="1"/>
    <col min="27" max="36" width="9.140625" style="89"/>
    <col min="37" max="16384" width="9.140625" style="8"/>
  </cols>
  <sheetData>
    <row r="1" spans="1:42" ht="26.45" customHeight="1" x14ac:dyDescent="0.2">
      <c r="A1" s="393" t="s">
        <v>13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4"/>
      <c r="U1" s="394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</row>
    <row r="2" spans="1:42" ht="26.4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105"/>
      <c r="V2" s="92">
        <v>0.99998842592592585</v>
      </c>
      <c r="W2" s="92" t="s">
        <v>158</v>
      </c>
      <c r="X2" s="89" t="s">
        <v>159</v>
      </c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</row>
    <row r="3" spans="1:42" ht="16.7" customHeight="1" x14ac:dyDescent="0.2">
      <c r="A3" s="395" t="s">
        <v>85</v>
      </c>
      <c r="B3" s="396"/>
      <c r="C3" s="397"/>
      <c r="D3" s="398"/>
      <c r="E3" s="398"/>
      <c r="F3" s="398"/>
      <c r="G3" s="398"/>
      <c r="H3" s="398"/>
      <c r="I3" s="398"/>
      <c r="J3" s="398"/>
      <c r="K3" s="399"/>
      <c r="L3" s="262" t="s">
        <v>45</v>
      </c>
      <c r="M3" s="264"/>
      <c r="N3" s="400"/>
      <c r="O3" s="401"/>
      <c r="P3" s="402"/>
      <c r="Q3" s="57" t="s">
        <v>1</v>
      </c>
      <c r="R3" s="403"/>
      <c r="S3" s="404"/>
      <c r="T3" s="405" t="s">
        <v>122</v>
      </c>
      <c r="U3" s="406"/>
      <c r="V3" s="89" t="s">
        <v>156</v>
      </c>
      <c r="W3" s="89">
        <v>801</v>
      </c>
      <c r="X3" s="89">
        <v>589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</row>
    <row r="4" spans="1:42" ht="16.7" customHeight="1" x14ac:dyDescent="0.2">
      <c r="A4" s="178" t="s">
        <v>74</v>
      </c>
      <c r="B4" s="229"/>
      <c r="C4" s="381"/>
      <c r="D4" s="382"/>
      <c r="E4" s="383"/>
      <c r="F4" s="384"/>
      <c r="G4" s="384"/>
      <c r="H4" s="384"/>
      <c r="I4" s="384"/>
      <c r="J4" s="384"/>
      <c r="K4" s="385"/>
      <c r="L4" s="333" t="s">
        <v>72</v>
      </c>
      <c r="M4" s="377"/>
      <c r="N4" s="386"/>
      <c r="O4" s="387"/>
      <c r="P4" s="388"/>
      <c r="Q4" s="18" t="s">
        <v>1</v>
      </c>
      <c r="R4" s="389"/>
      <c r="S4" s="390"/>
      <c r="T4" s="391">
        <f>IF(OR(V4&lt;0,AB5&lt;0),0,+V4+AB5)</f>
        <v>0</v>
      </c>
      <c r="U4" s="392"/>
      <c r="V4" s="108">
        <f>+W9</f>
        <v>0</v>
      </c>
      <c r="X4" s="109" t="s">
        <v>130</v>
      </c>
      <c r="Y4" s="145" t="s">
        <v>131</v>
      </c>
      <c r="Z4" s="109" t="s">
        <v>132</v>
      </c>
      <c r="AA4" s="112"/>
      <c r="AB4" s="112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</row>
    <row r="5" spans="1:42" ht="16.7" customHeight="1" x14ac:dyDescent="0.2">
      <c r="A5" s="178" t="s">
        <v>66</v>
      </c>
      <c r="B5" s="373"/>
      <c r="C5" s="374"/>
      <c r="D5" s="375"/>
      <c r="E5" s="407"/>
      <c r="F5" s="407"/>
      <c r="G5" s="407"/>
      <c r="H5" s="407"/>
      <c r="I5" s="407"/>
      <c r="J5" s="407"/>
      <c r="K5" s="408"/>
      <c r="L5" s="333" t="s">
        <v>65</v>
      </c>
      <c r="M5" s="377"/>
      <c r="N5" s="378"/>
      <c r="O5" s="379"/>
      <c r="P5" s="379"/>
      <c r="Q5" s="379"/>
      <c r="R5" s="379"/>
      <c r="S5" s="379"/>
      <c r="T5" s="379"/>
      <c r="U5" s="380"/>
      <c r="V5" s="108">
        <f>+X9+Y10</f>
        <v>0</v>
      </c>
      <c r="X5" s="108">
        <f>IF(V5&lt;6,1,0)</f>
        <v>1</v>
      </c>
      <c r="Y5" s="108">
        <f>IF(V5&lt;=12,IF(V5&gt;=6,1,0),0)</f>
        <v>0</v>
      </c>
      <c r="Z5" s="108">
        <f>IF(V5&gt;12,1,0)</f>
        <v>0</v>
      </c>
      <c r="AA5" s="112"/>
      <c r="AB5" s="112">
        <f>+Y5+Z5</f>
        <v>0</v>
      </c>
      <c r="AC5" s="89" t="s">
        <v>153</v>
      </c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</row>
    <row r="6" spans="1:42" ht="16.7" customHeight="1" x14ac:dyDescent="0.2">
      <c r="A6" s="178" t="s">
        <v>125</v>
      </c>
      <c r="B6" s="373"/>
      <c r="C6" s="374"/>
      <c r="D6" s="375"/>
      <c r="E6" s="375"/>
      <c r="F6" s="375"/>
      <c r="G6" s="375"/>
      <c r="H6" s="375"/>
      <c r="I6" s="375"/>
      <c r="J6" s="375"/>
      <c r="K6" s="376"/>
      <c r="L6" s="333" t="s">
        <v>14</v>
      </c>
      <c r="M6" s="377"/>
      <c r="N6" s="378"/>
      <c r="O6" s="379"/>
      <c r="P6" s="379"/>
      <c r="Q6" s="379"/>
      <c r="R6" s="379"/>
      <c r="S6" s="379"/>
      <c r="T6" s="379"/>
      <c r="U6" s="380"/>
      <c r="V6" s="108">
        <f>+N3+R3</f>
        <v>0</v>
      </c>
      <c r="X6" s="108">
        <f>IF(V5&lt;6,1,0)</f>
        <v>1</v>
      </c>
      <c r="Y6" s="108">
        <f>IF(V5&lt;12,IF(V5&gt;=6,1,0),0)</f>
        <v>0</v>
      </c>
      <c r="Z6" s="108">
        <f>IF(V5&gt;=12,1,0)</f>
        <v>0</v>
      </c>
      <c r="AB6" s="112">
        <f>+Y6+Z6</f>
        <v>0</v>
      </c>
      <c r="AC6" s="89" t="s">
        <v>157</v>
      </c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</row>
    <row r="7" spans="1:42" ht="16.7" customHeight="1" x14ac:dyDescent="0.2">
      <c r="A7" s="353" t="s">
        <v>78</v>
      </c>
      <c r="B7" s="354"/>
      <c r="C7" s="355"/>
      <c r="D7" s="355"/>
      <c r="E7" s="356"/>
      <c r="F7" s="357"/>
      <c r="G7" s="358"/>
      <c r="H7" s="358"/>
      <c r="I7" s="358"/>
      <c r="J7" s="358"/>
      <c r="K7" s="358"/>
      <c r="L7" s="359"/>
      <c r="M7" s="359"/>
      <c r="N7" s="359"/>
      <c r="O7" s="360"/>
      <c r="P7" s="360"/>
      <c r="Q7" s="360"/>
      <c r="R7" s="360"/>
      <c r="S7" s="360"/>
      <c r="T7" s="360"/>
      <c r="U7" s="361"/>
      <c r="V7" s="108">
        <f>+N4+R4</f>
        <v>0</v>
      </c>
      <c r="W7" s="108">
        <f>+V7-V6</f>
        <v>0</v>
      </c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</row>
    <row r="8" spans="1:42" ht="17.25" customHeight="1" x14ac:dyDescent="0.2">
      <c r="A8" s="365" t="s">
        <v>171</v>
      </c>
      <c r="B8" s="366"/>
      <c r="C8" s="366"/>
      <c r="D8" s="367"/>
      <c r="E8" s="149"/>
      <c r="F8" s="368" t="s">
        <v>172</v>
      </c>
      <c r="G8" s="369"/>
      <c r="H8" s="370"/>
      <c r="I8" s="371"/>
      <c r="J8" s="368" t="s">
        <v>173</v>
      </c>
      <c r="K8" s="369"/>
      <c r="L8" s="370"/>
      <c r="M8" s="372"/>
      <c r="N8" s="371"/>
      <c r="O8" s="118"/>
      <c r="P8" s="118"/>
      <c r="Q8" s="118"/>
      <c r="R8" s="118"/>
      <c r="S8" s="118"/>
      <c r="T8" s="118"/>
      <c r="U8" s="119"/>
      <c r="W8" s="146">
        <f>+W7</f>
        <v>0</v>
      </c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</row>
    <row r="9" spans="1:42" ht="15.2" customHeight="1" x14ac:dyDescent="0.2">
      <c r="A9" s="362" t="s">
        <v>68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26"/>
      <c r="W9" s="89">
        <f>IF(W8&lt;0,0,DAY(W8))</f>
        <v>0</v>
      </c>
      <c r="X9" s="89">
        <f>IF(W7&lt;0,0,HOUR(W8))</f>
        <v>0</v>
      </c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</row>
    <row r="10" spans="1:42" ht="15.95" customHeight="1" x14ac:dyDescent="0.2">
      <c r="A10" s="364" t="s">
        <v>56</v>
      </c>
      <c r="B10" s="280"/>
      <c r="C10" s="364" t="s">
        <v>38</v>
      </c>
      <c r="D10" s="280"/>
      <c r="E10" s="279"/>
      <c r="F10" s="280"/>
      <c r="G10" s="280"/>
      <c r="H10" s="279" t="s">
        <v>36</v>
      </c>
      <c r="I10" s="280"/>
      <c r="J10" s="280"/>
      <c r="K10" s="74" t="s">
        <v>56</v>
      </c>
      <c r="L10" s="364" t="s">
        <v>73</v>
      </c>
      <c r="M10" s="280"/>
      <c r="N10" s="280"/>
      <c r="O10" s="364" t="s">
        <v>58</v>
      </c>
      <c r="P10" s="280"/>
      <c r="Q10" s="280"/>
      <c r="R10" s="347" t="s">
        <v>20</v>
      </c>
      <c r="S10" s="348"/>
      <c r="T10" s="74" t="s">
        <v>20</v>
      </c>
      <c r="U10" s="75" t="s">
        <v>160</v>
      </c>
      <c r="V10" s="89">
        <f>IF(OR(R3&lt;=0,R4&lt;=0),0,MINUTE(W7))</f>
        <v>0</v>
      </c>
      <c r="W10" s="108">
        <f>MINUTE(W7)</f>
        <v>0</v>
      </c>
      <c r="X10" s="89">
        <f>+W10/60</f>
        <v>0</v>
      </c>
      <c r="Y10" s="89">
        <f>+V10/60</f>
        <v>0</v>
      </c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</row>
    <row r="11" spans="1:42" ht="15.95" customHeight="1" x14ac:dyDescent="0.2">
      <c r="A11" s="351" t="s">
        <v>31</v>
      </c>
      <c r="B11" s="284"/>
      <c r="C11" s="352" t="s">
        <v>17</v>
      </c>
      <c r="D11" s="284"/>
      <c r="E11" s="352" t="s">
        <v>26</v>
      </c>
      <c r="F11" s="284"/>
      <c r="G11" s="284"/>
      <c r="H11" s="352" t="s">
        <v>30</v>
      </c>
      <c r="I11" s="284"/>
      <c r="J11" s="284"/>
      <c r="K11" s="19" t="s">
        <v>37</v>
      </c>
      <c r="L11" s="351" t="s">
        <v>55</v>
      </c>
      <c r="M11" s="284"/>
      <c r="N11" s="284"/>
      <c r="O11" s="351" t="s">
        <v>34</v>
      </c>
      <c r="P11" s="284"/>
      <c r="Q11" s="284"/>
      <c r="R11" s="349"/>
      <c r="S11" s="350"/>
      <c r="T11" s="19" t="s">
        <v>75</v>
      </c>
      <c r="U11" s="19" t="s">
        <v>161</v>
      </c>
      <c r="V11" s="89" t="s">
        <v>162</v>
      </c>
      <c r="W11" s="89" t="s">
        <v>163</v>
      </c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</row>
    <row r="12" spans="1:42" ht="16.7" customHeight="1" x14ac:dyDescent="0.2">
      <c r="A12" s="343"/>
      <c r="B12" s="344"/>
      <c r="C12" s="345"/>
      <c r="D12" s="346"/>
      <c r="E12" s="180"/>
      <c r="F12" s="181"/>
      <c r="G12" s="181"/>
      <c r="H12" s="180"/>
      <c r="I12" s="181"/>
      <c r="J12" s="181"/>
      <c r="K12" s="21"/>
      <c r="L12" s="180"/>
      <c r="M12" s="181"/>
      <c r="N12" s="181"/>
      <c r="O12" s="338"/>
      <c r="P12" s="339"/>
      <c r="Q12" s="339"/>
      <c r="R12" s="331"/>
      <c r="S12" s="332"/>
      <c r="T12" s="6" t="str">
        <f>IF(O12=0,"",O12*$V$12)</f>
        <v/>
      </c>
      <c r="U12" s="135" t="str">
        <f>IF(O12=0,"",(O12*$V$12-O12*$W$12))</f>
        <v/>
      </c>
      <c r="V12" s="89">
        <v>4.03</v>
      </c>
      <c r="W12" s="89">
        <v>3.5</v>
      </c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</row>
    <row r="13" spans="1:42" ht="16.7" customHeight="1" x14ac:dyDescent="0.2">
      <c r="A13" s="343"/>
      <c r="B13" s="344"/>
      <c r="C13" s="345"/>
      <c r="D13" s="346"/>
      <c r="E13" s="180"/>
      <c r="F13" s="181"/>
      <c r="G13" s="181"/>
      <c r="H13" s="180"/>
      <c r="I13" s="181"/>
      <c r="J13" s="181"/>
      <c r="K13" s="21"/>
      <c r="L13" s="180"/>
      <c r="M13" s="181"/>
      <c r="N13" s="181"/>
      <c r="O13" s="338"/>
      <c r="P13" s="339"/>
      <c r="Q13" s="339"/>
      <c r="R13" s="331"/>
      <c r="S13" s="332"/>
      <c r="T13" s="6" t="str">
        <f t="shared" ref="T13:T22" si="0">IF(O13=0,"",O13*$V$12)</f>
        <v/>
      </c>
      <c r="U13" s="135" t="str">
        <f t="shared" ref="U13:U22" si="1">IF(O13=0,"",(O13*$V$12-O13*$W$12))</f>
        <v/>
      </c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6.7" customHeight="1" x14ac:dyDescent="0.2">
      <c r="A14" s="343"/>
      <c r="B14" s="344"/>
      <c r="C14" s="345"/>
      <c r="D14" s="346"/>
      <c r="E14" s="180"/>
      <c r="F14" s="181"/>
      <c r="G14" s="181"/>
      <c r="H14" s="180"/>
      <c r="I14" s="181"/>
      <c r="J14" s="181"/>
      <c r="K14" s="21"/>
      <c r="L14" s="180"/>
      <c r="M14" s="181"/>
      <c r="N14" s="181"/>
      <c r="O14" s="338"/>
      <c r="P14" s="339"/>
      <c r="Q14" s="339"/>
      <c r="R14" s="331"/>
      <c r="S14" s="332"/>
      <c r="T14" s="6" t="str">
        <f t="shared" si="0"/>
        <v/>
      </c>
      <c r="U14" s="135" t="str">
        <f t="shared" si="1"/>
        <v/>
      </c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</row>
    <row r="15" spans="1:42" ht="16.7" customHeight="1" x14ac:dyDescent="0.2">
      <c r="A15" s="343"/>
      <c r="B15" s="344"/>
      <c r="C15" s="345"/>
      <c r="D15" s="346"/>
      <c r="E15" s="180"/>
      <c r="F15" s="181"/>
      <c r="G15" s="181"/>
      <c r="H15" s="180"/>
      <c r="I15" s="181"/>
      <c r="J15" s="181"/>
      <c r="K15" s="21"/>
      <c r="L15" s="180"/>
      <c r="M15" s="181"/>
      <c r="N15" s="181"/>
      <c r="O15" s="338"/>
      <c r="P15" s="339"/>
      <c r="Q15" s="339"/>
      <c r="R15" s="331"/>
      <c r="S15" s="332"/>
      <c r="T15" s="6" t="str">
        <f t="shared" si="0"/>
        <v/>
      </c>
      <c r="U15" s="135" t="str">
        <f t="shared" si="1"/>
        <v/>
      </c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</row>
    <row r="16" spans="1:42" ht="16.7" customHeight="1" x14ac:dyDescent="0.2">
      <c r="A16" s="343"/>
      <c r="B16" s="344"/>
      <c r="C16" s="345"/>
      <c r="D16" s="346"/>
      <c r="E16" s="180"/>
      <c r="F16" s="181"/>
      <c r="G16" s="181"/>
      <c r="H16" s="180"/>
      <c r="I16" s="181"/>
      <c r="J16" s="181"/>
      <c r="K16" s="21"/>
      <c r="L16" s="180"/>
      <c r="M16" s="181"/>
      <c r="N16" s="181"/>
      <c r="O16" s="338"/>
      <c r="P16" s="339"/>
      <c r="Q16" s="339"/>
      <c r="R16" s="331"/>
      <c r="S16" s="332"/>
      <c r="T16" s="6" t="str">
        <f t="shared" si="0"/>
        <v/>
      </c>
      <c r="U16" s="135" t="str">
        <f t="shared" si="1"/>
        <v/>
      </c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</row>
    <row r="17" spans="1:42" ht="16.7" customHeight="1" x14ac:dyDescent="0.2">
      <c r="A17" s="343"/>
      <c r="B17" s="344"/>
      <c r="C17" s="345"/>
      <c r="D17" s="346"/>
      <c r="E17" s="180"/>
      <c r="F17" s="181"/>
      <c r="G17" s="181"/>
      <c r="H17" s="180"/>
      <c r="I17" s="181"/>
      <c r="J17" s="181"/>
      <c r="K17" s="21"/>
      <c r="L17" s="180"/>
      <c r="M17" s="181"/>
      <c r="N17" s="181"/>
      <c r="O17" s="338"/>
      <c r="P17" s="339"/>
      <c r="Q17" s="339"/>
      <c r="R17" s="331"/>
      <c r="S17" s="332"/>
      <c r="T17" s="6" t="str">
        <f t="shared" si="0"/>
        <v/>
      </c>
      <c r="U17" s="135" t="str">
        <f t="shared" si="1"/>
        <v/>
      </c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</row>
    <row r="18" spans="1:42" ht="16.7" customHeight="1" x14ac:dyDescent="0.2">
      <c r="A18" s="343"/>
      <c r="B18" s="344"/>
      <c r="C18" s="345"/>
      <c r="D18" s="346"/>
      <c r="E18" s="180"/>
      <c r="F18" s="181"/>
      <c r="G18" s="181"/>
      <c r="H18" s="180"/>
      <c r="I18" s="181"/>
      <c r="J18" s="181"/>
      <c r="K18" s="21"/>
      <c r="L18" s="180"/>
      <c r="M18" s="181"/>
      <c r="N18" s="181"/>
      <c r="O18" s="338"/>
      <c r="P18" s="339"/>
      <c r="Q18" s="339"/>
      <c r="R18" s="331"/>
      <c r="S18" s="332"/>
      <c r="T18" s="6" t="str">
        <f t="shared" si="0"/>
        <v/>
      </c>
      <c r="U18" s="135" t="str">
        <f t="shared" si="1"/>
        <v/>
      </c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</row>
    <row r="19" spans="1:42" ht="16.7" customHeight="1" x14ac:dyDescent="0.2">
      <c r="A19" s="343"/>
      <c r="B19" s="344"/>
      <c r="C19" s="345"/>
      <c r="D19" s="346"/>
      <c r="E19" s="180"/>
      <c r="F19" s="181"/>
      <c r="G19" s="181"/>
      <c r="H19" s="180"/>
      <c r="I19" s="181"/>
      <c r="J19" s="181"/>
      <c r="K19" s="21"/>
      <c r="L19" s="180"/>
      <c r="M19" s="181"/>
      <c r="N19" s="181"/>
      <c r="O19" s="338"/>
      <c r="P19" s="339"/>
      <c r="Q19" s="339"/>
      <c r="R19" s="331"/>
      <c r="S19" s="332"/>
      <c r="T19" s="6" t="str">
        <f t="shared" si="0"/>
        <v/>
      </c>
      <c r="U19" s="135" t="str">
        <f t="shared" si="1"/>
        <v/>
      </c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</row>
    <row r="20" spans="1:42" ht="16.7" customHeight="1" x14ac:dyDescent="0.2">
      <c r="A20" s="343"/>
      <c r="B20" s="344"/>
      <c r="C20" s="345"/>
      <c r="D20" s="346"/>
      <c r="E20" s="180"/>
      <c r="F20" s="181"/>
      <c r="G20" s="181"/>
      <c r="H20" s="180"/>
      <c r="I20" s="181"/>
      <c r="J20" s="181"/>
      <c r="K20" s="21"/>
      <c r="L20" s="180"/>
      <c r="M20" s="181"/>
      <c r="N20" s="181"/>
      <c r="O20" s="338"/>
      <c r="P20" s="339"/>
      <c r="Q20" s="339"/>
      <c r="R20" s="331"/>
      <c r="S20" s="332"/>
      <c r="T20" s="6" t="str">
        <f t="shared" si="0"/>
        <v/>
      </c>
      <c r="U20" s="135" t="str">
        <f t="shared" si="1"/>
        <v/>
      </c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</row>
    <row r="21" spans="1:42" ht="16.7" customHeight="1" x14ac:dyDescent="0.2">
      <c r="A21" s="343"/>
      <c r="B21" s="344"/>
      <c r="C21" s="345"/>
      <c r="D21" s="346"/>
      <c r="E21" s="180"/>
      <c r="F21" s="181"/>
      <c r="G21" s="181"/>
      <c r="H21" s="180"/>
      <c r="I21" s="181"/>
      <c r="J21" s="181"/>
      <c r="K21" s="21"/>
      <c r="L21" s="180"/>
      <c r="M21" s="181"/>
      <c r="N21" s="181"/>
      <c r="O21" s="338"/>
      <c r="P21" s="339"/>
      <c r="Q21" s="339"/>
      <c r="R21" s="331"/>
      <c r="S21" s="332"/>
      <c r="T21" s="6" t="str">
        <f t="shared" si="0"/>
        <v/>
      </c>
      <c r="U21" s="135" t="str">
        <f t="shared" si="1"/>
        <v/>
      </c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</row>
    <row r="22" spans="1:42" ht="16.7" customHeight="1" x14ac:dyDescent="0.2">
      <c r="A22" s="343"/>
      <c r="B22" s="344"/>
      <c r="C22" s="345"/>
      <c r="D22" s="346"/>
      <c r="E22" s="180"/>
      <c r="F22" s="181"/>
      <c r="G22" s="181"/>
      <c r="H22" s="180"/>
      <c r="I22" s="181"/>
      <c r="J22" s="181"/>
      <c r="K22" s="21"/>
      <c r="L22" s="180"/>
      <c r="M22" s="181"/>
      <c r="N22" s="181"/>
      <c r="O22" s="338"/>
      <c r="P22" s="339"/>
      <c r="Q22" s="339"/>
      <c r="R22" s="331"/>
      <c r="S22" s="332"/>
      <c r="T22" s="6" t="str">
        <f t="shared" si="0"/>
        <v/>
      </c>
      <c r="U22" s="135" t="str">
        <f t="shared" si="1"/>
        <v/>
      </c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</row>
    <row r="23" spans="1:42" ht="15.95" customHeight="1" x14ac:dyDescent="0.2">
      <c r="A23" s="179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333" t="s">
        <v>25</v>
      </c>
      <c r="M23" s="177"/>
      <c r="N23" s="177"/>
      <c r="O23" s="334">
        <f>SUM(O11:Q22)</f>
        <v>0</v>
      </c>
      <c r="P23" s="335"/>
      <c r="Q23" s="335"/>
      <c r="R23" s="336">
        <f>SUM(R12:S22)</f>
        <v>0</v>
      </c>
      <c r="S23" s="337"/>
      <c r="T23" s="14">
        <f>SUM(T11:T22)</f>
        <v>0</v>
      </c>
      <c r="U23" s="23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</row>
    <row r="24" spans="1:42" ht="15.95" customHeight="1" x14ac:dyDescent="0.2">
      <c r="A24" s="179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333" t="s">
        <v>27</v>
      </c>
      <c r="M24" s="177"/>
      <c r="N24" s="177"/>
      <c r="O24" s="338"/>
      <c r="P24" s="339"/>
      <c r="Q24" s="339"/>
      <c r="R24" s="340"/>
      <c r="S24" s="341"/>
      <c r="T24" s="341"/>
      <c r="U24" s="342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</row>
    <row r="25" spans="1:42" ht="9.9499999999999993" customHeight="1" x14ac:dyDescent="0.2">
      <c r="A25" s="172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</row>
    <row r="26" spans="1:42" ht="16.7" customHeight="1" x14ac:dyDescent="0.2">
      <c r="A26" s="324" t="s">
        <v>67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6"/>
      <c r="O26" s="209" t="s">
        <v>4</v>
      </c>
      <c r="P26" s="171"/>
      <c r="Q26" s="171"/>
      <c r="R26" s="210" t="s">
        <v>63</v>
      </c>
      <c r="S26" s="209"/>
      <c r="T26" s="25" t="s">
        <v>0</v>
      </c>
      <c r="U26" s="25" t="s">
        <v>164</v>
      </c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</row>
    <row r="27" spans="1:42" ht="15.95" customHeight="1" x14ac:dyDescent="0.2">
      <c r="A27" s="288" t="s">
        <v>180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90"/>
      <c r="O27" s="327">
        <f>O23</f>
        <v>0</v>
      </c>
      <c r="P27" s="328"/>
      <c r="Q27" s="328"/>
      <c r="R27" s="329">
        <v>4.4800000000000004</v>
      </c>
      <c r="S27" s="330"/>
      <c r="T27" s="13">
        <f>+O27*R27</f>
        <v>0</v>
      </c>
      <c r="U27" s="137" t="str">
        <f>IF(SUM(U12:U22)&lt;=0,"",SUM(U12:U22))</f>
        <v/>
      </c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</row>
    <row r="28" spans="1:42" ht="15.2" customHeight="1" x14ac:dyDescent="0.2">
      <c r="A28" s="256" t="s">
        <v>119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8"/>
      <c r="O28" s="312"/>
      <c r="P28" s="313"/>
      <c r="Q28" s="313"/>
      <c r="R28" s="316"/>
      <c r="S28" s="317"/>
      <c r="T28" s="13">
        <f>+O28*R28</f>
        <v>0</v>
      </c>
      <c r="U28" s="5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</row>
    <row r="29" spans="1:42" ht="16.7" customHeight="1" x14ac:dyDescent="0.2">
      <c r="A29" s="320" t="s">
        <v>181</v>
      </c>
      <c r="B29" s="321"/>
      <c r="C29" s="321"/>
      <c r="D29" s="321"/>
      <c r="E29" s="322" t="s">
        <v>22</v>
      </c>
      <c r="F29" s="322"/>
      <c r="G29" s="323"/>
      <c r="H29" s="180"/>
      <c r="I29" s="181"/>
      <c r="J29" s="181"/>
      <c r="K29" s="181"/>
      <c r="L29" s="181"/>
      <c r="M29" s="181"/>
      <c r="N29" s="181"/>
      <c r="O29" s="312"/>
      <c r="P29" s="313"/>
      <c r="Q29" s="313"/>
      <c r="R29" s="318">
        <v>1</v>
      </c>
      <c r="S29" s="319"/>
      <c r="T29" s="13">
        <f>+O29*R29</f>
        <v>0</v>
      </c>
      <c r="U29" s="5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</row>
    <row r="30" spans="1:42" ht="15.95" customHeight="1" x14ac:dyDescent="0.2">
      <c r="A30" s="306" t="s">
        <v>61</v>
      </c>
      <c r="B30" s="307"/>
      <c r="C30" s="307"/>
      <c r="D30" s="308" t="s">
        <v>114</v>
      </c>
      <c r="E30" s="308"/>
      <c r="F30" s="308"/>
      <c r="G30" s="309"/>
      <c r="H30" s="310"/>
      <c r="I30" s="310"/>
      <c r="J30" s="310"/>
      <c r="K30" s="310"/>
      <c r="L30" s="310"/>
      <c r="M30" s="310"/>
      <c r="N30" s="311"/>
      <c r="O30" s="312"/>
      <c r="P30" s="313"/>
      <c r="Q30" s="313"/>
      <c r="R30" s="314"/>
      <c r="S30" s="315"/>
      <c r="T30" s="13">
        <f>+O30*R30</f>
        <v>0</v>
      </c>
      <c r="U30" s="5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</row>
    <row r="31" spans="1:42" ht="10.7" customHeight="1" x14ac:dyDescent="0.2">
      <c r="A31" s="208"/>
      <c r="B31" s="175"/>
      <c r="C31" s="175"/>
      <c r="D31" s="175"/>
      <c r="E31" s="175"/>
      <c r="F31" s="175"/>
      <c r="G31" s="175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</row>
    <row r="32" spans="1:42" ht="8.4499999999999993" customHeight="1" x14ac:dyDescent="0.2">
      <c r="A32" s="172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</row>
    <row r="33" spans="1:42" ht="15.95" customHeight="1" x14ac:dyDescent="0.2">
      <c r="A33" s="190" t="s">
        <v>133</v>
      </c>
      <c r="B33" s="191"/>
      <c r="C33" s="191"/>
      <c r="D33" s="191"/>
      <c r="E33" s="191"/>
      <c r="F33" s="191"/>
      <c r="G33" s="191"/>
      <c r="H33" s="191"/>
      <c r="I33" s="191"/>
      <c r="J33" s="192"/>
      <c r="K33" s="303" t="s">
        <v>57</v>
      </c>
      <c r="L33" s="304" t="s">
        <v>63</v>
      </c>
      <c r="M33" s="209" t="s">
        <v>91</v>
      </c>
      <c r="N33" s="171"/>
      <c r="O33" s="171"/>
      <c r="P33" s="171"/>
      <c r="Q33" s="171"/>
      <c r="R33" s="171"/>
      <c r="S33" s="171"/>
      <c r="T33" s="20" t="s">
        <v>0</v>
      </c>
      <c r="U33" s="25" t="s">
        <v>164</v>
      </c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</row>
    <row r="34" spans="1:42" ht="16.7" customHeight="1" x14ac:dyDescent="0.2">
      <c r="A34" s="262" t="s">
        <v>136</v>
      </c>
      <c r="B34" s="263"/>
      <c r="C34" s="263"/>
      <c r="D34" s="263"/>
      <c r="E34" s="263"/>
      <c r="F34" s="263"/>
      <c r="G34" s="263"/>
      <c r="H34" s="263"/>
      <c r="I34" s="263"/>
      <c r="J34" s="305"/>
      <c r="K34" s="303"/>
      <c r="L34" s="304"/>
      <c r="M34" s="209" t="s">
        <v>48</v>
      </c>
      <c r="N34" s="171"/>
      <c r="O34" s="261" t="s">
        <v>32</v>
      </c>
      <c r="P34" s="171"/>
      <c r="Q34" s="171"/>
      <c r="R34" s="210" t="s">
        <v>35</v>
      </c>
      <c r="S34" s="209"/>
      <c r="T34" s="19"/>
      <c r="U34" s="19"/>
      <c r="Z34" s="89" t="s">
        <v>159</v>
      </c>
      <c r="AA34" s="89" t="s">
        <v>165</v>
      </c>
      <c r="AB34" s="89" t="s">
        <v>32</v>
      </c>
      <c r="AC34" s="89" t="s">
        <v>35</v>
      </c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</row>
    <row r="35" spans="1:42" ht="15.95" customHeight="1" x14ac:dyDescent="0.2">
      <c r="A35" s="256" t="s">
        <v>134</v>
      </c>
      <c r="B35" s="257"/>
      <c r="C35" s="257"/>
      <c r="D35" s="257"/>
      <c r="E35" s="257"/>
      <c r="F35" s="257"/>
      <c r="G35" s="257"/>
      <c r="H35" s="257"/>
      <c r="I35" s="257"/>
      <c r="J35" s="295"/>
      <c r="K35" s="144">
        <f>IF(V4&gt;0,0,IF(I37=0,+Y5,0))</f>
        <v>0</v>
      </c>
      <c r="L35" s="66">
        <v>342</v>
      </c>
      <c r="M35" s="16"/>
      <c r="N35" s="54">
        <f>IF(K35&gt;0,(+W3*V35)*M35,0)</f>
        <v>0</v>
      </c>
      <c r="O35" s="16"/>
      <c r="P35" s="236">
        <f>IF(K35&gt;0,(+W3*W35)*O35,0)</f>
        <v>0</v>
      </c>
      <c r="Q35" s="237"/>
      <c r="R35" s="47"/>
      <c r="S35" s="50">
        <f>IF(K35&gt;0,(+W3*X35)*R35,0)</f>
        <v>0</v>
      </c>
      <c r="T35" s="13">
        <f>ROUND(IF(((K35*L35)-N35-P35-S35)&lt;0,0,((K35*L35)-N35-P35-S35)),0)</f>
        <v>0</v>
      </c>
      <c r="U35" s="138" t="str">
        <f>IF(T35-Z35&lt;=0,"",T35-Z35)</f>
        <v/>
      </c>
      <c r="V35" s="55">
        <v>0.2</v>
      </c>
      <c r="W35" s="55">
        <v>0.3</v>
      </c>
      <c r="X35" s="55">
        <v>0.5</v>
      </c>
      <c r="Y35" s="89">
        <v>200</v>
      </c>
      <c r="Z35" s="148">
        <f>Y35-(AA35+AB35+AC35)</f>
        <v>200</v>
      </c>
      <c r="AA35" s="89">
        <f>(Y35*V35)*M35</f>
        <v>0</v>
      </c>
      <c r="AB35" s="89">
        <f>(Y35*W35)*O35</f>
        <v>0</v>
      </c>
      <c r="AC35" s="89">
        <f>(Y35*X35)*R35</f>
        <v>0</v>
      </c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</row>
    <row r="36" spans="1:42" ht="17.45" customHeight="1" x14ac:dyDescent="0.2">
      <c r="A36" s="296" t="s">
        <v>24</v>
      </c>
      <c r="B36" s="259"/>
      <c r="C36" s="259"/>
      <c r="D36" s="259"/>
      <c r="E36" s="259"/>
      <c r="F36" s="259"/>
      <c r="G36" s="259"/>
      <c r="H36" s="259"/>
      <c r="I36" s="259"/>
      <c r="J36" s="297"/>
      <c r="K36" s="144">
        <f>IF(V4&gt;0,0,IF(I37=0,+Z5,0))</f>
        <v>0</v>
      </c>
      <c r="L36" s="6">
        <v>637</v>
      </c>
      <c r="M36" s="16"/>
      <c r="N36" s="54">
        <f>IF(K36&gt;0,(+W3*V36)*M36,0)</f>
        <v>0</v>
      </c>
      <c r="O36" s="16"/>
      <c r="P36" s="236">
        <f>IF(K36&gt;0,(+W3*W36)*O36,0)</f>
        <v>0</v>
      </c>
      <c r="Q36" s="237"/>
      <c r="R36" s="47"/>
      <c r="S36" s="50">
        <f>IF(K36&gt;0,(+W3*X36)*R36,0)</f>
        <v>0</v>
      </c>
      <c r="T36" s="13">
        <f>ROUND(IF(((K36*L36)-N36-P36-S36)&lt;0,0,((K36*L36)-N36-P36-S36)),0)</f>
        <v>0</v>
      </c>
      <c r="U36" s="138" t="str">
        <f>IF(T36-Z36&lt;=0,"",T36-Z36)</f>
        <v/>
      </c>
      <c r="V36" s="55">
        <v>0.2</v>
      </c>
      <c r="W36" s="55">
        <v>0.3</v>
      </c>
      <c r="X36" s="55">
        <v>0.5</v>
      </c>
      <c r="Y36" s="89">
        <v>400</v>
      </c>
      <c r="Z36" s="148">
        <f>Y36-(AA36+AB36+AC36)</f>
        <v>400</v>
      </c>
      <c r="AA36" s="89">
        <f>(Y36*V36)*M36</f>
        <v>0</v>
      </c>
      <c r="AB36" s="89">
        <f>(Y36*W36)*O36</f>
        <v>0</v>
      </c>
      <c r="AC36" s="89">
        <f>(Y36*X36)*R36</f>
        <v>0</v>
      </c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</row>
    <row r="37" spans="1:42" ht="17.45" customHeight="1" x14ac:dyDescent="0.2">
      <c r="A37" s="298" t="s">
        <v>137</v>
      </c>
      <c r="B37" s="298"/>
      <c r="C37" s="298"/>
      <c r="D37" s="299"/>
      <c r="E37" s="299"/>
      <c r="F37" s="299"/>
      <c r="G37" s="299"/>
      <c r="H37" s="37" t="s">
        <v>141</v>
      </c>
      <c r="I37" s="299"/>
      <c r="J37" s="299"/>
      <c r="K37" s="93" t="s">
        <v>57</v>
      </c>
      <c r="L37" s="67" t="s">
        <v>63</v>
      </c>
      <c r="M37" s="300"/>
      <c r="N37" s="301"/>
      <c r="O37" s="301"/>
      <c r="P37" s="301"/>
      <c r="Q37" s="301"/>
      <c r="R37" s="301"/>
      <c r="S37" s="301"/>
      <c r="T37" s="301"/>
      <c r="U37" s="302"/>
      <c r="V37" s="55"/>
      <c r="W37" s="55"/>
      <c r="X37" s="55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</row>
    <row r="38" spans="1:42" ht="17.45" customHeight="1" x14ac:dyDescent="0.2">
      <c r="A38" s="288" t="s">
        <v>135</v>
      </c>
      <c r="B38" s="289"/>
      <c r="C38" s="289"/>
      <c r="D38" s="289"/>
      <c r="E38" s="289"/>
      <c r="F38" s="289"/>
      <c r="G38" s="289"/>
      <c r="H38" s="289"/>
      <c r="I38" s="289"/>
      <c r="J38" s="290"/>
      <c r="K38" s="94">
        <f>IF(V4&gt;0,0,IF(I37&gt;0,Y6,0))</f>
        <v>0</v>
      </c>
      <c r="L38" s="95">
        <f>IF(K38=1,(I37/2),0)</f>
        <v>0</v>
      </c>
      <c r="M38" s="136"/>
      <c r="N38" s="54">
        <f>IF(K38&gt;0,(+I37*V38)*M38,0)</f>
        <v>0</v>
      </c>
      <c r="O38" s="136"/>
      <c r="P38" s="236">
        <f>IF(K38&gt;0,(+I37*W38)*O38,0)</f>
        <v>0</v>
      </c>
      <c r="Q38" s="237"/>
      <c r="R38" s="141"/>
      <c r="S38" s="50">
        <f>IF(K38&gt;0,(+I37*X38)*R38,0)</f>
        <v>0</v>
      </c>
      <c r="T38" s="13">
        <f>ROUND(IF(((K38*L38)-N38-P38-S38)&lt;0,0,((K38*L38)-N38-P38-S38)),0)</f>
        <v>0</v>
      </c>
      <c r="U38" s="138" t="str">
        <f>IF(T38-Z38&lt;=0,"",T38-Z38)</f>
        <v/>
      </c>
      <c r="V38" s="55">
        <v>0.2</v>
      </c>
      <c r="W38" s="55">
        <v>0.3</v>
      </c>
      <c r="X38" s="55">
        <v>0.5</v>
      </c>
      <c r="Y38" s="89">
        <v>200</v>
      </c>
      <c r="Z38" s="148">
        <f>Y38-(AA38+AB38+AC38)</f>
        <v>200</v>
      </c>
      <c r="AA38" s="89">
        <f>(Y38*V38)*M38</f>
        <v>0</v>
      </c>
      <c r="AB38" s="89">
        <f>(Y38*W38)*O38</f>
        <v>0</v>
      </c>
      <c r="AC38" s="89">
        <f>(Y38*X38)*R38</f>
        <v>0</v>
      </c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</row>
    <row r="39" spans="1:42" ht="15.95" customHeight="1" x14ac:dyDescent="0.2">
      <c r="A39" s="291" t="s">
        <v>108</v>
      </c>
      <c r="B39" s="292"/>
      <c r="C39" s="292"/>
      <c r="D39" s="292"/>
      <c r="E39" s="292"/>
      <c r="F39" s="292"/>
      <c r="G39" s="292"/>
      <c r="H39" s="292"/>
      <c r="I39" s="292"/>
      <c r="J39" s="293"/>
      <c r="K39" s="97">
        <f>IF(V4&gt;0,0,IF(I37&gt;0,+Z6,0))</f>
        <v>0</v>
      </c>
      <c r="L39" s="98">
        <f>IF(K39=1,I37,0)</f>
        <v>0</v>
      </c>
      <c r="M39" s="142"/>
      <c r="N39" s="69">
        <f>IF(K39&gt;0,(+I37*V39)*M39,0)</f>
        <v>0</v>
      </c>
      <c r="O39" s="142"/>
      <c r="P39" s="221">
        <f>IF(K39&gt;0,(+I37*W39)*O39,0)</f>
        <v>0</v>
      </c>
      <c r="Q39" s="222"/>
      <c r="R39" s="143"/>
      <c r="S39" s="71">
        <f>IF(K39&gt;0,(+I37*X39)*R39,0)</f>
        <v>0</v>
      </c>
      <c r="T39" s="72">
        <f>ROUND(IF(((K39*L39)-N39-P39-S39)&lt;0,0,((K39*L39)-N39-P39-S39)),0)</f>
        <v>0</v>
      </c>
      <c r="U39" s="138" t="str">
        <f>IF(T39-Z39&lt;=0,"",T39-Z39)</f>
        <v/>
      </c>
      <c r="V39" s="55">
        <v>0.2</v>
      </c>
      <c r="W39" s="55">
        <v>0.3</v>
      </c>
      <c r="X39" s="55">
        <v>0.5</v>
      </c>
      <c r="Y39" s="89">
        <v>400</v>
      </c>
      <c r="Z39" s="148">
        <f>Y39-(AA39+AB39+AC39)</f>
        <v>400</v>
      </c>
      <c r="AA39" s="89">
        <f>(Y39*V39)*M39</f>
        <v>0</v>
      </c>
      <c r="AB39" s="89">
        <f>(Y39*W39)*O39</f>
        <v>0</v>
      </c>
      <c r="AC39" s="89">
        <f>(Y39*X39)*R39</f>
        <v>0</v>
      </c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</row>
    <row r="40" spans="1:42" ht="21" customHeight="1" x14ac:dyDescent="0.2">
      <c r="A40" s="223" t="s">
        <v>138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5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</row>
    <row r="41" spans="1:42" ht="13.7" customHeight="1" x14ac:dyDescent="0.2">
      <c r="A41" s="226" t="s">
        <v>139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94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</row>
    <row r="42" spans="1:42" ht="24.75" customHeight="1" x14ac:dyDescent="0.2">
      <c r="A42" s="273" t="s">
        <v>140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5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</row>
    <row r="43" spans="1:42" s="78" customFormat="1" ht="18" customHeight="1" x14ac:dyDescent="0.2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</row>
    <row r="44" spans="1:42" ht="16.7" customHeight="1" x14ac:dyDescent="0.2">
      <c r="A44" s="276" t="s">
        <v>84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8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</row>
    <row r="45" spans="1:42" ht="15.95" customHeight="1" x14ac:dyDescent="0.2">
      <c r="A45" s="279" t="s">
        <v>29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1"/>
      <c r="M45" s="282" t="s">
        <v>50</v>
      </c>
      <c r="N45" s="283"/>
      <c r="O45" s="283"/>
      <c r="P45" s="283"/>
      <c r="Q45" s="283"/>
      <c r="R45" s="79"/>
      <c r="S45" s="80" t="s">
        <v>51</v>
      </c>
      <c r="T45" s="74" t="s">
        <v>20</v>
      </c>
      <c r="U45" s="74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</row>
    <row r="46" spans="1:42" ht="15.2" customHeight="1" x14ac:dyDescent="0.2">
      <c r="A46" s="246" t="s">
        <v>15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5"/>
      <c r="M46" s="286" t="s">
        <v>16</v>
      </c>
      <c r="N46" s="274"/>
      <c r="O46" s="42" t="s">
        <v>2</v>
      </c>
      <c r="P46" s="287" t="s">
        <v>11</v>
      </c>
      <c r="Q46" s="274"/>
      <c r="R46" s="43"/>
      <c r="S46" s="39" t="s">
        <v>42</v>
      </c>
      <c r="T46" s="19" t="s">
        <v>75</v>
      </c>
      <c r="U46" s="19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</row>
    <row r="47" spans="1:42" ht="16.7" customHeight="1" x14ac:dyDescent="0.2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269"/>
      <c r="N47" s="270"/>
      <c r="O47" s="40" t="s">
        <v>2</v>
      </c>
      <c r="P47" s="271"/>
      <c r="Q47" s="271"/>
      <c r="R47" s="272"/>
      <c r="S47" s="5"/>
      <c r="T47" s="26"/>
      <c r="U47" s="5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</row>
    <row r="48" spans="1:42" ht="16.7" customHeight="1" x14ac:dyDescent="0.2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265"/>
      <c r="N48" s="266"/>
      <c r="O48" s="9" t="s">
        <v>2</v>
      </c>
      <c r="P48" s="267"/>
      <c r="Q48" s="267"/>
      <c r="R48" s="268"/>
      <c r="S48" s="5"/>
      <c r="T48" s="26"/>
      <c r="U48" s="5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</row>
    <row r="49" spans="1:42" ht="16.7" customHeight="1" x14ac:dyDescent="0.2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265"/>
      <c r="N49" s="266"/>
      <c r="O49" s="9" t="s">
        <v>2</v>
      </c>
      <c r="P49" s="267"/>
      <c r="Q49" s="267"/>
      <c r="R49" s="268"/>
      <c r="S49" s="5"/>
      <c r="T49" s="26"/>
      <c r="U49" s="5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</row>
    <row r="50" spans="1:42" ht="16.7" customHeight="1" x14ac:dyDescent="0.2">
      <c r="A50" s="180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265"/>
      <c r="N50" s="266"/>
      <c r="O50" s="9" t="s">
        <v>2</v>
      </c>
      <c r="P50" s="267"/>
      <c r="Q50" s="267"/>
      <c r="R50" s="268"/>
      <c r="S50" s="5"/>
      <c r="T50" s="26"/>
      <c r="U50" s="5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</row>
    <row r="51" spans="1:42" ht="10.7" customHeight="1" x14ac:dyDescent="0.2">
      <c r="A51" s="172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42" ht="15.95" customHeight="1" x14ac:dyDescent="0.2">
      <c r="A52" s="190" t="s">
        <v>49</v>
      </c>
      <c r="B52" s="191"/>
      <c r="C52" s="191"/>
      <c r="D52" s="191"/>
      <c r="E52" s="191"/>
      <c r="F52" s="191"/>
      <c r="G52" s="191"/>
      <c r="H52" s="191"/>
      <c r="I52" s="191"/>
      <c r="J52" s="191"/>
      <c r="K52" s="37" t="s">
        <v>113</v>
      </c>
      <c r="L52" s="10"/>
      <c r="M52" s="261" t="s">
        <v>81</v>
      </c>
      <c r="N52" s="171"/>
      <c r="O52" s="171"/>
      <c r="P52" s="171"/>
      <c r="Q52" s="171"/>
      <c r="R52" s="171"/>
      <c r="S52" s="171"/>
      <c r="T52" s="20" t="s">
        <v>0</v>
      </c>
      <c r="U52" s="25" t="s">
        <v>164</v>
      </c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</row>
    <row r="53" spans="1:42" ht="16.7" customHeight="1" x14ac:dyDescent="0.2">
      <c r="A53" s="262" t="s">
        <v>150</v>
      </c>
      <c r="B53" s="263"/>
      <c r="C53" s="263"/>
      <c r="D53" s="263"/>
      <c r="E53" s="263"/>
      <c r="F53" s="263"/>
      <c r="G53" s="263"/>
      <c r="H53" s="263"/>
      <c r="I53" s="263"/>
      <c r="J53" s="264"/>
      <c r="K53" s="150">
        <f>+V4</f>
        <v>0</v>
      </c>
      <c r="L53" s="19" t="s">
        <v>80</v>
      </c>
      <c r="M53" s="261" t="s">
        <v>48</v>
      </c>
      <c r="N53" s="171"/>
      <c r="O53" s="261" t="s">
        <v>32</v>
      </c>
      <c r="P53" s="171"/>
      <c r="Q53" s="171"/>
      <c r="R53" s="210" t="s">
        <v>35</v>
      </c>
      <c r="S53" s="209"/>
      <c r="T53" s="19"/>
      <c r="U53" s="19"/>
      <c r="AA53" s="89" t="s">
        <v>48</v>
      </c>
      <c r="AB53" s="89" t="s">
        <v>32</v>
      </c>
      <c r="AC53" s="89" t="s">
        <v>35</v>
      </c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</row>
    <row r="54" spans="1:42" ht="15.95" customHeight="1" x14ac:dyDescent="0.2">
      <c r="A54" s="256" t="s">
        <v>142</v>
      </c>
      <c r="B54" s="257"/>
      <c r="C54" s="257"/>
      <c r="D54" s="257"/>
      <c r="E54" s="257"/>
      <c r="F54" s="257"/>
      <c r="G54" s="257"/>
      <c r="H54" s="257"/>
      <c r="I54" s="257"/>
      <c r="J54" s="258"/>
      <c r="K54" s="16"/>
      <c r="L54" s="83">
        <v>872</v>
      </c>
      <c r="M54" s="16"/>
      <c r="N54" s="54">
        <f>IF(M54&gt;0,(+L54*V54)*M54,0)</f>
        <v>0</v>
      </c>
      <c r="O54" s="16"/>
      <c r="P54" s="236">
        <f>IF(O54&gt;0,(+L54*W54)*O54,0)</f>
        <v>0</v>
      </c>
      <c r="Q54" s="237"/>
      <c r="R54" s="47"/>
      <c r="S54" s="50">
        <f>IF(K54&gt;0,(+L54*X54)*R54,0)</f>
        <v>0</v>
      </c>
      <c r="T54" s="13">
        <f>ROUND((K54*L54)-N54-P54-S54,0)</f>
        <v>0</v>
      </c>
      <c r="U54" s="138" t="str">
        <f>IF(T54-Z54&lt;=0,"",T54-Z54)</f>
        <v/>
      </c>
      <c r="V54" s="55">
        <v>0.2</v>
      </c>
      <c r="W54" s="55">
        <v>0.3</v>
      </c>
      <c r="X54" s="55">
        <v>0.5</v>
      </c>
      <c r="Y54" s="89">
        <v>589</v>
      </c>
      <c r="Z54" s="148" t="b">
        <f>IF((Y54*K54)-(AA54+AB54+AC54)&gt;0,(Y54*K54)-(AA54+AB54+AC54))</f>
        <v>0</v>
      </c>
      <c r="AA54" s="89">
        <f>(Y54*V54)*M54</f>
        <v>0</v>
      </c>
      <c r="AB54" s="89">
        <f>(Y54*W54)*O54</f>
        <v>0</v>
      </c>
      <c r="AC54" s="89">
        <f>(Y54*X54)*R54</f>
        <v>0</v>
      </c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</row>
    <row r="55" spans="1:42" ht="17.45" customHeight="1" x14ac:dyDescent="0.2">
      <c r="A55" s="256" t="s">
        <v>143</v>
      </c>
      <c r="B55" s="257"/>
      <c r="C55" s="257"/>
      <c r="D55" s="257"/>
      <c r="E55" s="257"/>
      <c r="F55" s="257"/>
      <c r="G55" s="257"/>
      <c r="H55" s="257"/>
      <c r="I55" s="257"/>
      <c r="J55" s="258"/>
      <c r="K55" s="16"/>
      <c r="L55" s="83">
        <v>872</v>
      </c>
      <c r="M55" s="16"/>
      <c r="N55" s="54">
        <f t="shared" ref="N55:N56" si="2">IF(M55&gt;0,(+L55*V55)*M55,0)</f>
        <v>0</v>
      </c>
      <c r="O55" s="16"/>
      <c r="P55" s="236">
        <f t="shared" ref="P55:P56" si="3">IF(O55&gt;0,(+L55*W55)*O55,0)</f>
        <v>0</v>
      </c>
      <c r="Q55" s="237"/>
      <c r="R55" s="47"/>
      <c r="S55" s="50">
        <f t="shared" ref="S55:S56" si="4">IF(K55&gt;0,(+L55*X55)*R55,0)</f>
        <v>0</v>
      </c>
      <c r="T55" s="13">
        <f t="shared" ref="T55:T61" si="5">ROUND((K55*L55)-N55-P55-S55,0)</f>
        <v>0</v>
      </c>
      <c r="U55" s="138" t="str">
        <f t="shared" ref="U55:U57" si="6">IF(T55-Z55&lt;=0,"",T55-Z55)</f>
        <v/>
      </c>
      <c r="V55" s="55">
        <v>0.2</v>
      </c>
      <c r="W55" s="55">
        <v>0.3</v>
      </c>
      <c r="X55" s="55">
        <v>0.5</v>
      </c>
      <c r="Y55" s="89">
        <v>164</v>
      </c>
      <c r="Z55" s="148" t="b">
        <f t="shared" ref="Z55:Z57" si="7">IF((Y55*K55)-(AA55+AB55+AC55)&gt;0,(Y55*K55)-(AA55+AB55+AC55))</f>
        <v>0</v>
      </c>
      <c r="AA55" s="89">
        <f t="shared" ref="AA55:AA57" si="8">(Y55*V55)*M55</f>
        <v>0</v>
      </c>
      <c r="AB55" s="89">
        <f t="shared" ref="AB55:AB57" si="9">(Y55*W55)*O55</f>
        <v>0</v>
      </c>
      <c r="AC55" s="89">
        <f t="shared" ref="AC55:AC57" si="10">(Y55*X55)*R55</f>
        <v>0</v>
      </c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</row>
    <row r="56" spans="1:42" ht="17.45" customHeight="1" x14ac:dyDescent="0.2">
      <c r="A56" s="256" t="s">
        <v>144</v>
      </c>
      <c r="B56" s="257"/>
      <c r="C56" s="257"/>
      <c r="D56" s="259"/>
      <c r="E56" s="259"/>
      <c r="F56" s="259"/>
      <c r="G56" s="259"/>
      <c r="H56" s="259"/>
      <c r="I56" s="259"/>
      <c r="J56" s="260"/>
      <c r="K56" s="16"/>
      <c r="L56" s="83">
        <v>872</v>
      </c>
      <c r="M56" s="16"/>
      <c r="N56" s="54">
        <f t="shared" si="2"/>
        <v>0</v>
      </c>
      <c r="O56" s="16"/>
      <c r="P56" s="236">
        <f t="shared" si="3"/>
        <v>0</v>
      </c>
      <c r="Q56" s="237"/>
      <c r="R56" s="47"/>
      <c r="S56" s="50">
        <f t="shared" si="4"/>
        <v>0</v>
      </c>
      <c r="T56" s="13">
        <f t="shared" si="5"/>
        <v>0</v>
      </c>
      <c r="U56" s="138" t="str">
        <f t="shared" si="6"/>
        <v/>
      </c>
      <c r="V56" s="55">
        <v>0.2</v>
      </c>
      <c r="W56" s="55">
        <v>0.3</v>
      </c>
      <c r="X56" s="55">
        <v>0.5</v>
      </c>
      <c r="Y56" s="89">
        <v>91</v>
      </c>
      <c r="Z56" s="148" t="b">
        <f t="shared" si="7"/>
        <v>0</v>
      </c>
      <c r="AA56" s="89">
        <f t="shared" si="8"/>
        <v>0</v>
      </c>
      <c r="AB56" s="89">
        <f t="shared" si="9"/>
        <v>0</v>
      </c>
      <c r="AC56" s="89">
        <f t="shared" si="10"/>
        <v>0</v>
      </c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</row>
    <row r="57" spans="1:42" ht="15.95" customHeight="1" x14ac:dyDescent="0.2">
      <c r="A57" s="238" t="s">
        <v>148</v>
      </c>
      <c r="B57" s="239"/>
      <c r="C57" s="239"/>
      <c r="D57" s="240" t="str">
        <f>IF(Y5=1,"6-12 timer",IF(Z5=1,"over 12 timer","under 6 timer"))</f>
        <v>under 6 timer</v>
      </c>
      <c r="E57" s="241"/>
      <c r="F57" s="241"/>
      <c r="G57" s="241"/>
      <c r="H57" s="241"/>
      <c r="I57" s="241"/>
      <c r="J57" s="242"/>
      <c r="K57" s="100">
        <f>IF(K53=0,0,IF(AND(I59&lt;=0,I60&lt;=0,I61&lt;=0),IF(Y5=1,1,IF(Z5=1,1,0)),0))</f>
        <v>0</v>
      </c>
      <c r="L57" s="101">
        <f>IF(K57=1,IF(Y5=1,L35,L36),0)</f>
        <v>0</v>
      </c>
      <c r="M57" s="68"/>
      <c r="N57" s="69">
        <f>IF(M57&gt;0,(+W3*V57)*M57,0)</f>
        <v>0</v>
      </c>
      <c r="O57" s="68"/>
      <c r="P57" s="221">
        <f>IF(O57&gt;0,(+W3*W57)*O57,0)</f>
        <v>0</v>
      </c>
      <c r="Q57" s="222"/>
      <c r="R57" s="70"/>
      <c r="S57" s="71">
        <f>IF(K57&gt;0,(+W3*X57)*R57,0)</f>
        <v>0</v>
      </c>
      <c r="T57" s="13">
        <f>ROUND((IF((K57*L57)-N57-P57-S57&lt;0,0,(K57*L57)-N57-P57-S57)),0)</f>
        <v>0</v>
      </c>
      <c r="U57" s="138" t="str">
        <f t="shared" si="6"/>
        <v/>
      </c>
      <c r="V57" s="55">
        <v>0.2</v>
      </c>
      <c r="W57" s="55">
        <v>0.3</v>
      </c>
      <c r="X57" s="55">
        <v>0.5</v>
      </c>
      <c r="Y57" s="89">
        <f>IF(K57&gt;0,IF(L57=307,200,400),0)</f>
        <v>0</v>
      </c>
      <c r="Z57" s="148" t="b">
        <f t="shared" si="7"/>
        <v>0</v>
      </c>
      <c r="AA57" s="89">
        <f t="shared" si="8"/>
        <v>0</v>
      </c>
      <c r="AB57" s="89">
        <f t="shared" si="9"/>
        <v>0</v>
      </c>
      <c r="AC57" s="89">
        <f t="shared" si="10"/>
        <v>0</v>
      </c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</row>
    <row r="58" spans="1:42" ht="15.95" customHeight="1" x14ac:dyDescent="0.2">
      <c r="A58" s="243" t="s">
        <v>151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5"/>
      <c r="V58" s="55"/>
      <c r="W58" s="55"/>
      <c r="X58" s="55"/>
      <c r="Z58" s="117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</row>
    <row r="59" spans="1:42" ht="15.95" customHeight="1" x14ac:dyDescent="0.2">
      <c r="A59" s="246" t="s">
        <v>145</v>
      </c>
      <c r="B59" s="247"/>
      <c r="C59" s="247"/>
      <c r="D59" s="248" t="s">
        <v>8</v>
      </c>
      <c r="E59" s="249"/>
      <c r="F59" s="250"/>
      <c r="G59" s="251"/>
      <c r="H59" s="102" t="s">
        <v>154</v>
      </c>
      <c r="I59" s="252"/>
      <c r="J59" s="253"/>
      <c r="K59" s="84"/>
      <c r="L59" s="103">
        <f>+I59</f>
        <v>0</v>
      </c>
      <c r="M59" s="84"/>
      <c r="N59" s="85">
        <f>IF(K59&gt;0,(+L59*V59)*M59,0)</f>
        <v>0</v>
      </c>
      <c r="O59" s="84"/>
      <c r="P59" s="254">
        <f>IF(K59&gt;0,(+L59*W59)*O59,0)</f>
        <v>0</v>
      </c>
      <c r="Q59" s="255"/>
      <c r="R59" s="86"/>
      <c r="S59" s="87">
        <f>IF(K59&gt;0,(+L59*X59)*R59,0)</f>
        <v>0</v>
      </c>
      <c r="T59" s="13">
        <f t="shared" si="5"/>
        <v>0</v>
      </c>
      <c r="U59" s="138" t="str">
        <f>IF(T59-Z59&lt;=0,"",T59-Z59)</f>
        <v/>
      </c>
      <c r="V59" s="55">
        <v>0.2</v>
      </c>
      <c r="W59" s="55">
        <v>0.3</v>
      </c>
      <c r="X59" s="55">
        <v>0.5</v>
      </c>
      <c r="Y59" s="89">
        <v>589</v>
      </c>
      <c r="Z59" s="148">
        <f>Y59-(AA59+AB59+AC59)</f>
        <v>589</v>
      </c>
      <c r="AA59" s="89">
        <f>(Y59*V59)*M59</f>
        <v>0</v>
      </c>
      <c r="AB59" s="89">
        <f>(Y59*W59)*O59</f>
        <v>0</v>
      </c>
      <c r="AC59" s="89">
        <f>(Y59*X59)*R59</f>
        <v>0</v>
      </c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</row>
    <row r="60" spans="1:42" ht="17.45" customHeight="1" x14ac:dyDescent="0.2">
      <c r="A60" s="179" t="s">
        <v>146</v>
      </c>
      <c r="B60" s="229"/>
      <c r="C60" s="229"/>
      <c r="D60" s="230" t="s">
        <v>8</v>
      </c>
      <c r="E60" s="231"/>
      <c r="F60" s="232"/>
      <c r="G60" s="233"/>
      <c r="H60" s="102" t="s">
        <v>154</v>
      </c>
      <c r="I60" s="234"/>
      <c r="J60" s="235"/>
      <c r="K60" s="16"/>
      <c r="L60" s="83">
        <f>+I60</f>
        <v>0</v>
      </c>
      <c r="M60" s="16"/>
      <c r="N60" s="54">
        <f>IF(K60&gt;0,(+L60*V60)*M60,0)</f>
        <v>0</v>
      </c>
      <c r="O60" s="16"/>
      <c r="P60" s="236">
        <f>IF(K60&gt;0,(+L60*W60)*O60,0)</f>
        <v>0</v>
      </c>
      <c r="Q60" s="237"/>
      <c r="R60" s="47"/>
      <c r="S60" s="50">
        <f t="shared" ref="S60:S61" si="11">IF(K60&gt;0,(+L60*X60)*R60,0)</f>
        <v>0</v>
      </c>
      <c r="T60" s="13">
        <f t="shared" si="5"/>
        <v>0</v>
      </c>
      <c r="U60" s="138" t="str">
        <f t="shared" ref="U60:U62" si="12">IF(T60-Z60&lt;=0,"",T60-Z60)</f>
        <v/>
      </c>
      <c r="V60" s="55">
        <v>0.2</v>
      </c>
      <c r="W60" s="55">
        <v>0.3</v>
      </c>
      <c r="X60" s="55">
        <v>0.5</v>
      </c>
      <c r="Y60" s="89">
        <v>164</v>
      </c>
      <c r="Z60" s="148">
        <f t="shared" ref="Z60" si="13">Y60-(AA60+AB60+AC60)</f>
        <v>164</v>
      </c>
      <c r="AA60" s="89">
        <f t="shared" ref="AA60:AA62" si="14">(Y60*V60)*M60</f>
        <v>0</v>
      </c>
      <c r="AB60" s="89">
        <f t="shared" ref="AB60:AB62" si="15">(Y60*W60)*O60</f>
        <v>0</v>
      </c>
      <c r="AC60" s="89">
        <f t="shared" ref="AC60:AC62" si="16">(Y60*X60)*R60</f>
        <v>0</v>
      </c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</row>
    <row r="61" spans="1:42" ht="17.45" customHeight="1" x14ac:dyDescent="0.2">
      <c r="A61" s="179" t="s">
        <v>147</v>
      </c>
      <c r="B61" s="229"/>
      <c r="C61" s="229"/>
      <c r="D61" s="230" t="s">
        <v>8</v>
      </c>
      <c r="E61" s="231"/>
      <c r="F61" s="232"/>
      <c r="G61" s="233"/>
      <c r="H61" s="102" t="s">
        <v>154</v>
      </c>
      <c r="I61" s="234"/>
      <c r="J61" s="235"/>
      <c r="K61" s="16"/>
      <c r="L61" s="83">
        <f>+I61</f>
        <v>0</v>
      </c>
      <c r="M61" s="16"/>
      <c r="N61" s="54">
        <f>IF(K61&gt;0,(+L61*V61)*M61,0)</f>
        <v>0</v>
      </c>
      <c r="O61" s="16"/>
      <c r="P61" s="236">
        <f>IF(K61&gt;0,(+L61*W61)*O61,0)</f>
        <v>0</v>
      </c>
      <c r="Q61" s="237"/>
      <c r="R61" s="47"/>
      <c r="S61" s="50">
        <f t="shared" si="11"/>
        <v>0</v>
      </c>
      <c r="T61" s="13">
        <f t="shared" si="5"/>
        <v>0</v>
      </c>
      <c r="U61" s="138" t="str">
        <f t="shared" si="12"/>
        <v/>
      </c>
      <c r="V61" s="55">
        <v>0.2</v>
      </c>
      <c r="W61" s="55">
        <v>0.3</v>
      </c>
      <c r="X61" s="55">
        <v>0.5</v>
      </c>
      <c r="Y61" s="89">
        <v>91</v>
      </c>
      <c r="Z61" s="148">
        <v>89</v>
      </c>
      <c r="AA61" s="89">
        <f t="shared" si="14"/>
        <v>0</v>
      </c>
      <c r="AB61" s="89">
        <f t="shared" si="15"/>
        <v>0</v>
      </c>
      <c r="AC61" s="89">
        <f t="shared" si="16"/>
        <v>0</v>
      </c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</row>
    <row r="62" spans="1:42" ht="15.95" customHeight="1" x14ac:dyDescent="0.2">
      <c r="A62" s="215" t="s">
        <v>149</v>
      </c>
      <c r="B62" s="216"/>
      <c r="C62" s="216"/>
      <c r="D62" s="217" t="str">
        <f>IF(Y5=1,"6-12 timer",IF(Z5=1,"f.o.m. 12 timer","under 6 timer"))</f>
        <v>under 6 timer</v>
      </c>
      <c r="E62" s="218"/>
      <c r="F62" s="218"/>
      <c r="G62" s="218"/>
      <c r="H62" s="102" t="s">
        <v>154</v>
      </c>
      <c r="I62" s="219">
        <f>IF(I59&gt;0,I59,IF(I60&gt;0,I60,IF(I61&gt;0,I61,0)))</f>
        <v>0</v>
      </c>
      <c r="J62" s="220"/>
      <c r="K62" s="81"/>
      <c r="L62" s="82">
        <f>IF(K62=1,IF(Y5=1,(I62/2),IF(Z5=1,I62)),0)</f>
        <v>0</v>
      </c>
      <c r="M62" s="68"/>
      <c r="N62" s="69">
        <f>IF(K62&gt;0,(+I62*V62)*M62,0)</f>
        <v>0</v>
      </c>
      <c r="O62" s="68"/>
      <c r="P62" s="221">
        <f>IF(K62&gt;0,(+I62*W62)*O62,0)</f>
        <v>0</v>
      </c>
      <c r="Q62" s="222"/>
      <c r="R62" s="70"/>
      <c r="S62" s="71">
        <f>IF(K62&gt;0,(+I62*X62)*R62,0)</f>
        <v>0</v>
      </c>
      <c r="T62" s="13">
        <f>ROUND((IF((K62*L62)-N62-P62-S62&lt;0,0,(K62*L62)-N62-P62-S62)),0)</f>
        <v>0</v>
      </c>
      <c r="U62" s="138" t="str">
        <f t="shared" si="12"/>
        <v/>
      </c>
      <c r="V62" s="55">
        <v>0.2</v>
      </c>
      <c r="W62" s="55">
        <v>0.3</v>
      </c>
      <c r="X62" s="55">
        <v>0.5</v>
      </c>
      <c r="Y62" s="147">
        <v>400</v>
      </c>
      <c r="Z62" s="148">
        <f t="shared" ref="Z62" si="17">Y62-(AA62+AB62+AC62)</f>
        <v>400</v>
      </c>
      <c r="AA62" s="89">
        <f t="shared" si="14"/>
        <v>0</v>
      </c>
      <c r="AB62" s="89">
        <f t="shared" si="15"/>
        <v>0</v>
      </c>
      <c r="AC62" s="89">
        <f t="shared" si="16"/>
        <v>0</v>
      </c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</row>
    <row r="63" spans="1:42" ht="14.45" customHeight="1" x14ac:dyDescent="0.2">
      <c r="A63" s="223" t="s">
        <v>123</v>
      </c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5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</row>
    <row r="64" spans="1:42" ht="13.7" customHeight="1" x14ac:dyDescent="0.2">
      <c r="A64" s="226" t="s">
        <v>152</v>
      </c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8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</row>
    <row r="65" spans="1:42" ht="13.7" customHeight="1" x14ac:dyDescent="0.2">
      <c r="A65" s="205" t="s">
        <v>155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7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</row>
    <row r="66" spans="1:42" ht="14.45" customHeight="1" x14ac:dyDescent="0.2">
      <c r="A66" s="208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</row>
    <row r="67" spans="1:42" ht="17.25" customHeight="1" x14ac:dyDescent="0.2">
      <c r="A67" s="190" t="s">
        <v>3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209" t="s">
        <v>57</v>
      </c>
      <c r="P67" s="171"/>
      <c r="Q67" s="171"/>
      <c r="R67" s="210" t="s">
        <v>63</v>
      </c>
      <c r="S67" s="209"/>
      <c r="T67" s="25" t="s">
        <v>0</v>
      </c>
      <c r="U67" s="25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</row>
    <row r="68" spans="1:42" ht="16.7" customHeight="1" x14ac:dyDescent="0.2">
      <c r="A68" s="211" t="s">
        <v>105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2"/>
      <c r="P68" s="181"/>
      <c r="Q68" s="181"/>
      <c r="R68" s="213">
        <v>435</v>
      </c>
      <c r="S68" s="214"/>
      <c r="T68" s="13">
        <f>+O68*R68</f>
        <v>0</v>
      </c>
      <c r="U68" s="5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</row>
    <row r="69" spans="1:42" ht="16.7" customHeight="1" x14ac:dyDescent="0.2">
      <c r="A69" s="188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89"/>
      <c r="P69" s="189"/>
      <c r="Q69" s="189"/>
      <c r="R69" s="189"/>
      <c r="S69" s="189"/>
      <c r="T69" s="189"/>
      <c r="U69" s="189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</row>
    <row r="70" spans="1:42" ht="17.25" customHeight="1" x14ac:dyDescent="0.2">
      <c r="A70" s="190" t="s">
        <v>46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2"/>
      <c r="R70" s="193" t="s">
        <v>179</v>
      </c>
      <c r="S70" s="193"/>
      <c r="T70" s="11" t="s">
        <v>20</v>
      </c>
      <c r="U70" s="20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</row>
    <row r="71" spans="1:42" ht="24" customHeight="1" x14ac:dyDescent="0.2">
      <c r="A71" s="121" t="s">
        <v>70</v>
      </c>
      <c r="B71" s="122"/>
      <c r="C71" s="202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4"/>
      <c r="P71" s="139" t="s">
        <v>169</v>
      </c>
      <c r="Q71" s="140" t="s">
        <v>166</v>
      </c>
      <c r="R71" s="193"/>
      <c r="S71" s="193"/>
      <c r="T71" s="39" t="s">
        <v>75</v>
      </c>
      <c r="U71" s="19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</row>
    <row r="72" spans="1:42" ht="16.5" customHeight="1" x14ac:dyDescent="0.2">
      <c r="A72" s="196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8"/>
      <c r="P72" s="120">
        <v>25</v>
      </c>
      <c r="Q72" s="130" t="s">
        <v>167</v>
      </c>
      <c r="R72" s="194"/>
      <c r="S72" s="195"/>
      <c r="T72" s="26"/>
      <c r="U72" s="5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</row>
    <row r="73" spans="1:42" ht="16.7" customHeight="1" x14ac:dyDescent="0.2">
      <c r="A73" s="199" t="s">
        <v>170</v>
      </c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1"/>
      <c r="P73" s="120">
        <v>12</v>
      </c>
      <c r="Q73" s="130" t="s">
        <v>168</v>
      </c>
      <c r="R73" s="186"/>
      <c r="S73" s="187"/>
      <c r="T73" s="13">
        <f>R23</f>
        <v>0</v>
      </c>
      <c r="U73" s="5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</row>
    <row r="74" spans="1:42" ht="16.7" customHeight="1" x14ac:dyDescent="0.2">
      <c r="A74" s="196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8"/>
      <c r="P74" s="120">
        <v>12</v>
      </c>
      <c r="Q74" s="120" t="s">
        <v>168</v>
      </c>
      <c r="R74" s="186"/>
      <c r="S74" s="187"/>
      <c r="T74" s="13">
        <f>R74</f>
        <v>0</v>
      </c>
      <c r="U74" s="5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</row>
    <row r="75" spans="1:42" ht="16.7" customHeight="1" x14ac:dyDescent="0.2">
      <c r="A75" s="196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8"/>
      <c r="P75" s="120">
        <v>0</v>
      </c>
      <c r="Q75" s="130">
        <v>0</v>
      </c>
      <c r="R75" s="186"/>
      <c r="S75" s="187"/>
      <c r="T75" s="26"/>
      <c r="U75" s="5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</row>
    <row r="76" spans="1:42" ht="16.7" customHeight="1" x14ac:dyDescent="0.2">
      <c r="A76" s="176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</row>
    <row r="77" spans="1:42" ht="17.25" customHeight="1" x14ac:dyDescent="0.2">
      <c r="A77" s="178" t="s">
        <v>28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5">
        <f>+T27+T28+T29+T30+T35+T36+T38+T39+T47+T48+T49+T50+T54+T55+T56+T57+T59+T60+T61+T62+T68+T72+T73+T74+T75</f>
        <v>0</v>
      </c>
      <c r="U77" s="23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</row>
    <row r="78" spans="1:42" ht="18.2" customHeight="1" x14ac:dyDescent="0.2">
      <c r="A78" s="179" t="s">
        <v>64</v>
      </c>
      <c r="B78" s="171"/>
      <c r="C78" s="171"/>
      <c r="D78" s="171"/>
      <c r="E78" s="171"/>
      <c r="F78" s="180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26"/>
      <c r="U78" s="5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</row>
    <row r="79" spans="1:42" ht="15.95" customHeight="1" x14ac:dyDescent="0.2">
      <c r="A79" s="179" t="s">
        <v>40</v>
      </c>
      <c r="B79" s="171"/>
      <c r="C79" s="171"/>
      <c r="D79" s="171"/>
      <c r="E79" s="171"/>
      <c r="F79" s="180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26"/>
      <c r="U79" s="5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</row>
    <row r="80" spans="1:42" ht="16.7" customHeight="1" x14ac:dyDescent="0.2">
      <c r="A80" s="170" t="s">
        <v>88</v>
      </c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4">
        <f>+T77-SUM(T78:T79)</f>
        <v>0</v>
      </c>
      <c r="U80" s="23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</row>
    <row r="81" spans="1:42" ht="6.75" customHeight="1" x14ac:dyDescent="0.2">
      <c r="A81" s="172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</row>
    <row r="82" spans="1:42" ht="3.75" customHeight="1" x14ac:dyDescent="0.2">
      <c r="A82" s="174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</row>
    <row r="83" spans="1:42" ht="20.25" customHeight="1" x14ac:dyDescent="0.2">
      <c r="A83" s="58"/>
      <c r="B83" s="123" t="s">
        <v>174</v>
      </c>
      <c r="C83" s="182" t="s">
        <v>175</v>
      </c>
      <c r="D83" s="183"/>
      <c r="E83" s="124" t="s">
        <v>176</v>
      </c>
      <c r="F83" s="184" t="s">
        <v>177</v>
      </c>
      <c r="G83" s="185"/>
      <c r="H83" s="125"/>
      <c r="I83" s="125"/>
      <c r="J83" s="126"/>
      <c r="K83" s="59"/>
      <c r="L83" s="162" t="s">
        <v>178</v>
      </c>
      <c r="M83" s="162"/>
      <c r="N83" s="162"/>
      <c r="O83" s="162"/>
      <c r="P83" s="162"/>
      <c r="Q83" s="162"/>
      <c r="R83" s="162"/>
      <c r="S83" s="162"/>
      <c r="T83" s="162"/>
      <c r="U83" s="162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</row>
    <row r="84" spans="1:42" s="53" customFormat="1" ht="21.75" customHeight="1" x14ac:dyDescent="0.2">
      <c r="A84" s="127"/>
      <c r="B84" s="151"/>
      <c r="C84" s="163"/>
      <c r="D84" s="164"/>
      <c r="E84" s="151"/>
      <c r="F84" s="165"/>
      <c r="G84" s="166"/>
      <c r="H84" s="128"/>
      <c r="I84" s="128"/>
      <c r="J84" s="129"/>
      <c r="K84" s="59"/>
      <c r="L84" s="167"/>
      <c r="M84" s="168"/>
      <c r="N84" s="168"/>
      <c r="O84" s="168"/>
      <c r="P84" s="168"/>
      <c r="Q84" s="168"/>
      <c r="R84" s="168"/>
      <c r="S84" s="168"/>
      <c r="T84" s="168"/>
      <c r="U84" s="169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</row>
    <row r="85" spans="1:42" s="53" customFormat="1" ht="21" customHeight="1" x14ac:dyDescent="0.2">
      <c r="A85" s="157" t="s">
        <v>31</v>
      </c>
      <c r="B85" s="158"/>
      <c r="C85" s="158"/>
      <c r="D85" s="159"/>
      <c r="E85" s="157" t="s">
        <v>52</v>
      </c>
      <c r="F85" s="160"/>
      <c r="G85" s="160"/>
      <c r="H85" s="160"/>
      <c r="I85" s="160"/>
      <c r="J85" s="161"/>
      <c r="K85" s="60"/>
      <c r="L85" s="162" t="s">
        <v>23</v>
      </c>
      <c r="M85" s="162"/>
      <c r="N85" s="162"/>
      <c r="O85" s="162"/>
      <c r="P85" s="162"/>
      <c r="Q85" s="162"/>
      <c r="R85" s="162"/>
      <c r="S85" s="162"/>
      <c r="T85" s="162"/>
      <c r="U85" s="162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</row>
    <row r="86" spans="1:42" ht="22.5" customHeight="1" x14ac:dyDescent="0.2">
      <c r="A86" s="152"/>
      <c r="B86" s="152"/>
      <c r="C86" s="152"/>
      <c r="D86" s="152"/>
      <c r="E86" s="153"/>
      <c r="F86" s="154"/>
      <c r="G86" s="154"/>
      <c r="H86" s="154"/>
      <c r="I86" s="154"/>
      <c r="J86" s="155"/>
      <c r="K86" s="62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</row>
    <row r="87" spans="1:42" s="65" customFormat="1" ht="29.2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</row>
    <row r="88" spans="1:42" x14ac:dyDescent="0.2"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</row>
    <row r="89" spans="1:42" x14ac:dyDescent="0.2"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</row>
    <row r="90" spans="1:42" x14ac:dyDescent="0.2"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</row>
    <row r="91" spans="1:42" x14ac:dyDescent="0.2"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</row>
    <row r="92" spans="1:42" x14ac:dyDescent="0.2"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</row>
    <row r="93" spans="1:42" x14ac:dyDescent="0.2"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</row>
    <row r="94" spans="1:42" x14ac:dyDescent="0.2"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</row>
    <row r="95" spans="1:42" x14ac:dyDescent="0.2"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</row>
    <row r="96" spans="1:42" x14ac:dyDescent="0.2"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</row>
  </sheetData>
  <sheetProtection formatCells="0" formatColumns="0" formatRows="0" insertColumns="0" insertRows="0" insertHyperlinks="0" deleteColumns="0" deleteRows="0" selectLockedCells="1" sort="0" autoFilter="0" pivotTables="0"/>
  <mergeCells count="270">
    <mergeCell ref="A1:S1"/>
    <mergeCell ref="T1:U1"/>
    <mergeCell ref="A3:B3"/>
    <mergeCell ref="C3:K3"/>
    <mergeCell ref="L3:M3"/>
    <mergeCell ref="N3:P3"/>
    <mergeCell ref="R3:S3"/>
    <mergeCell ref="T3:U3"/>
    <mergeCell ref="A5:B5"/>
    <mergeCell ref="C5:K5"/>
    <mergeCell ref="L5:M5"/>
    <mergeCell ref="N5:U5"/>
    <mergeCell ref="A6:B6"/>
    <mergeCell ref="C6:K6"/>
    <mergeCell ref="L6:M6"/>
    <mergeCell ref="N6:U6"/>
    <mergeCell ref="A4:D4"/>
    <mergeCell ref="E4:K4"/>
    <mergeCell ref="L4:M4"/>
    <mergeCell ref="N4:P4"/>
    <mergeCell ref="R4:S4"/>
    <mergeCell ref="T4:U4"/>
    <mergeCell ref="R10:S11"/>
    <mergeCell ref="A11:B11"/>
    <mergeCell ref="C11:D11"/>
    <mergeCell ref="E11:G11"/>
    <mergeCell ref="H11:J11"/>
    <mergeCell ref="L11:N11"/>
    <mergeCell ref="O11:Q11"/>
    <mergeCell ref="A7:E7"/>
    <mergeCell ref="F7:U7"/>
    <mergeCell ref="A9:U9"/>
    <mergeCell ref="A10:B10"/>
    <mergeCell ref="C10:D10"/>
    <mergeCell ref="E10:G10"/>
    <mergeCell ref="H10:J10"/>
    <mergeCell ref="L10:N10"/>
    <mergeCell ref="O10:Q10"/>
    <mergeCell ref="A8:D8"/>
    <mergeCell ref="F8:G8"/>
    <mergeCell ref="H8:I8"/>
    <mergeCell ref="J8:K8"/>
    <mergeCell ref="L8:N8"/>
    <mergeCell ref="R12:S12"/>
    <mergeCell ref="A13:B13"/>
    <mergeCell ref="C13:D13"/>
    <mergeCell ref="E13:G13"/>
    <mergeCell ref="H13:J13"/>
    <mergeCell ref="L13:N13"/>
    <mergeCell ref="O13:Q13"/>
    <mergeCell ref="R13:S13"/>
    <mergeCell ref="A12:B12"/>
    <mergeCell ref="C12:D12"/>
    <mergeCell ref="E12:G12"/>
    <mergeCell ref="H12:J12"/>
    <mergeCell ref="L12:N12"/>
    <mergeCell ref="O12:Q12"/>
    <mergeCell ref="R14:S14"/>
    <mergeCell ref="A15:B15"/>
    <mergeCell ref="C15:D15"/>
    <mergeCell ref="E15:G15"/>
    <mergeCell ref="H15:J15"/>
    <mergeCell ref="L15:N15"/>
    <mergeCell ref="O15:Q15"/>
    <mergeCell ref="R15:S15"/>
    <mergeCell ref="A14:B14"/>
    <mergeCell ref="C14:D14"/>
    <mergeCell ref="E14:G14"/>
    <mergeCell ref="H14:J14"/>
    <mergeCell ref="L14:N14"/>
    <mergeCell ref="O14:Q14"/>
    <mergeCell ref="R16:S16"/>
    <mergeCell ref="A17:B17"/>
    <mergeCell ref="C17:D17"/>
    <mergeCell ref="E17:G17"/>
    <mergeCell ref="H17:J17"/>
    <mergeCell ref="L17:N17"/>
    <mergeCell ref="O17:Q17"/>
    <mergeCell ref="R17:S17"/>
    <mergeCell ref="A16:B16"/>
    <mergeCell ref="C16:D16"/>
    <mergeCell ref="E16:G16"/>
    <mergeCell ref="H16:J16"/>
    <mergeCell ref="L16:N16"/>
    <mergeCell ref="O16:Q16"/>
    <mergeCell ref="R18:S18"/>
    <mergeCell ref="A19:B19"/>
    <mergeCell ref="C19:D19"/>
    <mergeCell ref="E19:G19"/>
    <mergeCell ref="H19:J19"/>
    <mergeCell ref="L19:N19"/>
    <mergeCell ref="O19:Q19"/>
    <mergeCell ref="R19:S19"/>
    <mergeCell ref="A18:B18"/>
    <mergeCell ref="C18:D18"/>
    <mergeCell ref="E18:G18"/>
    <mergeCell ref="H18:J18"/>
    <mergeCell ref="L18:N18"/>
    <mergeCell ref="O18:Q18"/>
    <mergeCell ref="R20:S20"/>
    <mergeCell ref="A21:B21"/>
    <mergeCell ref="C21:D21"/>
    <mergeCell ref="E21:G21"/>
    <mergeCell ref="H21:J21"/>
    <mergeCell ref="L21:N21"/>
    <mergeCell ref="O21:Q21"/>
    <mergeCell ref="R21:S21"/>
    <mergeCell ref="A20:B20"/>
    <mergeCell ref="C20:D20"/>
    <mergeCell ref="E20:G20"/>
    <mergeCell ref="H20:J20"/>
    <mergeCell ref="L20:N20"/>
    <mergeCell ref="O20:Q20"/>
    <mergeCell ref="A25:U25"/>
    <mergeCell ref="A26:N26"/>
    <mergeCell ref="O26:Q26"/>
    <mergeCell ref="R26:S26"/>
    <mergeCell ref="A27:N27"/>
    <mergeCell ref="O27:Q27"/>
    <mergeCell ref="R27:S27"/>
    <mergeCell ref="R22:S22"/>
    <mergeCell ref="A23:K23"/>
    <mergeCell ref="L23:N23"/>
    <mergeCell ref="O23:Q23"/>
    <mergeCell ref="R23:S23"/>
    <mergeCell ref="A24:K24"/>
    <mergeCell ref="L24:N24"/>
    <mergeCell ref="O24:Q24"/>
    <mergeCell ref="R24:U24"/>
    <mergeCell ref="A22:B22"/>
    <mergeCell ref="C22:D22"/>
    <mergeCell ref="E22:G22"/>
    <mergeCell ref="H22:J22"/>
    <mergeCell ref="L22:N22"/>
    <mergeCell ref="O22:Q22"/>
    <mergeCell ref="A30:C30"/>
    <mergeCell ref="D30:G30"/>
    <mergeCell ref="H30:N30"/>
    <mergeCell ref="O30:Q30"/>
    <mergeCell ref="R30:S30"/>
    <mergeCell ref="A31:U31"/>
    <mergeCell ref="A28:N28"/>
    <mergeCell ref="O28:Q28"/>
    <mergeCell ref="R28:S28"/>
    <mergeCell ref="H29:N29"/>
    <mergeCell ref="O29:Q29"/>
    <mergeCell ref="R29:S29"/>
    <mergeCell ref="A29:D29"/>
    <mergeCell ref="E29:G29"/>
    <mergeCell ref="A35:J35"/>
    <mergeCell ref="P35:Q35"/>
    <mergeCell ref="A36:J36"/>
    <mergeCell ref="P36:Q36"/>
    <mergeCell ref="A37:C37"/>
    <mergeCell ref="D37:G37"/>
    <mergeCell ref="I37:J37"/>
    <mergeCell ref="M37:U37"/>
    <mergeCell ref="A32:U32"/>
    <mergeCell ref="A33:J33"/>
    <mergeCell ref="K33:K34"/>
    <mergeCell ref="L33:L34"/>
    <mergeCell ref="M33:S33"/>
    <mergeCell ref="A34:J34"/>
    <mergeCell ref="M34:N34"/>
    <mergeCell ref="O34:Q34"/>
    <mergeCell ref="R34:S34"/>
    <mergeCell ref="A42:U42"/>
    <mergeCell ref="A44:U44"/>
    <mergeCell ref="A45:L45"/>
    <mergeCell ref="M45:Q45"/>
    <mergeCell ref="A46:L46"/>
    <mergeCell ref="M46:N46"/>
    <mergeCell ref="P46:Q46"/>
    <mergeCell ref="A38:J38"/>
    <mergeCell ref="P38:Q38"/>
    <mergeCell ref="A39:J39"/>
    <mergeCell ref="P39:Q39"/>
    <mergeCell ref="A40:U40"/>
    <mergeCell ref="A41:U41"/>
    <mergeCell ref="A49:L49"/>
    <mergeCell ref="M49:N49"/>
    <mergeCell ref="P49:R49"/>
    <mergeCell ref="A50:L50"/>
    <mergeCell ref="M50:N50"/>
    <mergeCell ref="P50:R50"/>
    <mergeCell ref="A47:L47"/>
    <mergeCell ref="M47:N47"/>
    <mergeCell ref="P47:R47"/>
    <mergeCell ref="A48:L48"/>
    <mergeCell ref="M48:N48"/>
    <mergeCell ref="P48:R48"/>
    <mergeCell ref="A54:J54"/>
    <mergeCell ref="P54:Q54"/>
    <mergeCell ref="A55:J55"/>
    <mergeCell ref="P55:Q55"/>
    <mergeCell ref="A56:J56"/>
    <mergeCell ref="P56:Q56"/>
    <mergeCell ref="A51:U51"/>
    <mergeCell ref="A52:J52"/>
    <mergeCell ref="M52:S52"/>
    <mergeCell ref="A53:J53"/>
    <mergeCell ref="M53:N53"/>
    <mergeCell ref="O53:Q53"/>
    <mergeCell ref="R53:S53"/>
    <mergeCell ref="A57:C57"/>
    <mergeCell ref="D57:J57"/>
    <mergeCell ref="P57:Q57"/>
    <mergeCell ref="A58:U58"/>
    <mergeCell ref="A59:C59"/>
    <mergeCell ref="D59:E59"/>
    <mergeCell ref="F59:G59"/>
    <mergeCell ref="I59:J59"/>
    <mergeCell ref="P59:Q59"/>
    <mergeCell ref="A60:C60"/>
    <mergeCell ref="D60:E60"/>
    <mergeCell ref="F60:G60"/>
    <mergeCell ref="I60:J60"/>
    <mergeCell ref="P60:Q60"/>
    <mergeCell ref="A61:C61"/>
    <mergeCell ref="D61:E61"/>
    <mergeCell ref="F61:G61"/>
    <mergeCell ref="I61:J61"/>
    <mergeCell ref="P61:Q61"/>
    <mergeCell ref="A65:U65"/>
    <mergeCell ref="A66:U66"/>
    <mergeCell ref="A67:N67"/>
    <mergeCell ref="O67:Q67"/>
    <mergeCell ref="R67:S67"/>
    <mergeCell ref="A68:N68"/>
    <mergeCell ref="O68:Q68"/>
    <mergeCell ref="R68:S68"/>
    <mergeCell ref="A62:C62"/>
    <mergeCell ref="D62:G62"/>
    <mergeCell ref="I62:J62"/>
    <mergeCell ref="P62:Q62"/>
    <mergeCell ref="A63:U63"/>
    <mergeCell ref="A64:U64"/>
    <mergeCell ref="R73:S73"/>
    <mergeCell ref="R74:S74"/>
    <mergeCell ref="R75:S75"/>
    <mergeCell ref="A69:U69"/>
    <mergeCell ref="A70:Q70"/>
    <mergeCell ref="R70:S71"/>
    <mergeCell ref="R72:S72"/>
    <mergeCell ref="A72:O72"/>
    <mergeCell ref="A73:O73"/>
    <mergeCell ref="A74:O74"/>
    <mergeCell ref="A75:O75"/>
    <mergeCell ref="C71:O71"/>
    <mergeCell ref="A80:S80"/>
    <mergeCell ref="A81:U81"/>
    <mergeCell ref="A82:U82"/>
    <mergeCell ref="L83:U83"/>
    <mergeCell ref="A76:U76"/>
    <mergeCell ref="A77:S77"/>
    <mergeCell ref="A78:E78"/>
    <mergeCell ref="F78:S78"/>
    <mergeCell ref="A79:E79"/>
    <mergeCell ref="F79:S79"/>
    <mergeCell ref="C83:D83"/>
    <mergeCell ref="F83:G83"/>
    <mergeCell ref="A86:D86"/>
    <mergeCell ref="E86:J86"/>
    <mergeCell ref="L86:U86"/>
    <mergeCell ref="A85:D85"/>
    <mergeCell ref="E85:J85"/>
    <mergeCell ref="L85:U85"/>
    <mergeCell ref="C84:D84"/>
    <mergeCell ref="F84:G84"/>
    <mergeCell ref="L84:U84"/>
  </mergeCells>
  <pageMargins left="0.70866141732283472" right="0.70866141732283472" top="0.39370078740157483" bottom="0.19685039370078741" header="0.31496062992125984" footer="0.31496062992125984"/>
  <pageSetup paperSize="9" scale="76" fitToHeight="0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87"/>
  <sheetViews>
    <sheetView showGridLines="0" zoomScale="90" zoomScaleNormal="90" workbookViewId="0">
      <selection activeCell="C3" sqref="C3:K3"/>
    </sheetView>
  </sheetViews>
  <sheetFormatPr baseColWidth="10" defaultColWidth="9.140625" defaultRowHeight="12.75" x14ac:dyDescent="0.2"/>
  <cols>
    <col min="1" max="1" width="3.42578125" style="8" customWidth="1"/>
    <col min="2" max="2" width="12" style="8" customWidth="1"/>
    <col min="3" max="3" width="8.85546875" style="8" customWidth="1"/>
    <col min="4" max="4" width="4.7109375" style="8" customWidth="1"/>
    <col min="5" max="5" width="11" style="8" customWidth="1"/>
    <col min="6" max="6" width="4.7109375" style="8" customWidth="1"/>
    <col min="7" max="7" width="12.140625" style="8" customWidth="1"/>
    <col min="8" max="8" width="13.5703125" style="8" customWidth="1"/>
    <col min="9" max="9" width="6.140625" style="8" customWidth="1"/>
    <col min="10" max="10" width="6.42578125" style="8" customWidth="1"/>
    <col min="11" max="11" width="11.28515625" style="8" customWidth="1"/>
    <col min="12" max="12" width="11.85546875" style="8" customWidth="1"/>
    <col min="13" max="13" width="4.140625" style="8" customWidth="1"/>
    <col min="14" max="14" width="9.140625" style="8" customWidth="1"/>
    <col min="15" max="15" width="4.140625" style="8" customWidth="1"/>
    <col min="16" max="16" width="4" style="8" customWidth="1"/>
    <col min="17" max="17" width="6.140625" style="8" customWidth="1"/>
    <col min="18" max="18" width="4.140625" style="8" customWidth="1"/>
    <col min="19" max="19" width="11" style="8" customWidth="1"/>
    <col min="20" max="20" width="12.85546875" style="8" customWidth="1"/>
    <col min="21" max="21" width="12.7109375" style="8" customWidth="1"/>
    <col min="22" max="22" width="18.28515625" style="89" customWidth="1"/>
    <col min="23" max="23" width="18" style="89" customWidth="1"/>
    <col min="24" max="36" width="9.140625" style="89"/>
    <col min="37" max="16384" width="9.140625" style="8"/>
  </cols>
  <sheetData>
    <row r="1" spans="1:29" ht="26.45" customHeight="1" x14ac:dyDescent="0.2">
      <c r="A1" s="393" t="s">
        <v>13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4">
        <v>2018</v>
      </c>
      <c r="U1" s="394"/>
    </row>
    <row r="2" spans="1:29" ht="26.4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105"/>
      <c r="V2" s="106">
        <v>0.99998842592592585</v>
      </c>
      <c r="W2" s="107"/>
    </row>
    <row r="3" spans="1:29" ht="16.7" customHeight="1" x14ac:dyDescent="0.2">
      <c r="A3" s="395" t="s">
        <v>85</v>
      </c>
      <c r="B3" s="396"/>
      <c r="C3" s="397"/>
      <c r="D3" s="398"/>
      <c r="E3" s="398"/>
      <c r="F3" s="398"/>
      <c r="G3" s="398"/>
      <c r="H3" s="398"/>
      <c r="I3" s="398"/>
      <c r="J3" s="398"/>
      <c r="K3" s="399"/>
      <c r="L3" s="262" t="s">
        <v>45</v>
      </c>
      <c r="M3" s="264"/>
      <c r="N3" s="400"/>
      <c r="O3" s="401"/>
      <c r="P3" s="402"/>
      <c r="Q3" s="57" t="s">
        <v>1</v>
      </c>
      <c r="R3" s="403"/>
      <c r="S3" s="404"/>
      <c r="T3" s="405" t="s">
        <v>122</v>
      </c>
      <c r="U3" s="406"/>
      <c r="V3" s="89" t="s">
        <v>156</v>
      </c>
      <c r="W3" s="89">
        <v>754</v>
      </c>
    </row>
    <row r="4" spans="1:29" ht="16.7" customHeight="1" x14ac:dyDescent="0.2">
      <c r="A4" s="178" t="s">
        <v>74</v>
      </c>
      <c r="B4" s="229"/>
      <c r="C4" s="381"/>
      <c r="D4" s="382"/>
      <c r="E4" s="383"/>
      <c r="F4" s="384"/>
      <c r="G4" s="384"/>
      <c r="H4" s="384"/>
      <c r="I4" s="384"/>
      <c r="J4" s="384"/>
      <c r="K4" s="385"/>
      <c r="L4" s="333" t="s">
        <v>72</v>
      </c>
      <c r="M4" s="377"/>
      <c r="N4" s="386"/>
      <c r="O4" s="387"/>
      <c r="P4" s="388"/>
      <c r="Q4" s="18" t="s">
        <v>1</v>
      </c>
      <c r="R4" s="389"/>
      <c r="S4" s="390"/>
      <c r="T4" s="391">
        <f>IF(OR(V4&lt;0,AB5&lt;0),0,+V4+AB5)</f>
        <v>0</v>
      </c>
      <c r="U4" s="392"/>
      <c r="V4" s="108">
        <f>+W9</f>
        <v>0</v>
      </c>
      <c r="X4" s="109" t="s">
        <v>130</v>
      </c>
      <c r="Y4" s="110" t="s">
        <v>131</v>
      </c>
      <c r="Z4" s="109" t="s">
        <v>132</v>
      </c>
      <c r="AA4" s="111"/>
      <c r="AB4" s="112"/>
    </row>
    <row r="5" spans="1:29" ht="16.7" customHeight="1" x14ac:dyDescent="0.2">
      <c r="A5" s="178" t="s">
        <v>66</v>
      </c>
      <c r="B5" s="373"/>
      <c r="C5" s="374"/>
      <c r="D5" s="375"/>
      <c r="E5" s="407"/>
      <c r="F5" s="407"/>
      <c r="G5" s="407"/>
      <c r="H5" s="407"/>
      <c r="I5" s="407"/>
      <c r="J5" s="407"/>
      <c r="K5" s="408"/>
      <c r="L5" s="333" t="s">
        <v>65</v>
      </c>
      <c r="M5" s="377"/>
      <c r="N5" s="378"/>
      <c r="O5" s="379"/>
      <c r="P5" s="379"/>
      <c r="Q5" s="379"/>
      <c r="R5" s="379"/>
      <c r="S5" s="379"/>
      <c r="T5" s="379"/>
      <c r="U5" s="380"/>
      <c r="V5" s="113">
        <f>+X9+Y10</f>
        <v>0</v>
      </c>
      <c r="X5" s="108">
        <f>IF(V5&lt;6,1,0)</f>
        <v>1</v>
      </c>
      <c r="Y5" s="108">
        <f>IF(V5&lt;=12,IF(V5&gt;=6,1,0),0)</f>
        <v>0</v>
      </c>
      <c r="Z5" s="108">
        <f>IF(V5&gt;12,1,0)</f>
        <v>0</v>
      </c>
      <c r="AA5" s="111"/>
      <c r="AB5" s="112">
        <f>+Y5+Z5</f>
        <v>0</v>
      </c>
      <c r="AC5" s="89" t="s">
        <v>153</v>
      </c>
    </row>
    <row r="6" spans="1:29" ht="16.7" customHeight="1" x14ac:dyDescent="0.2">
      <c r="A6" s="178" t="s">
        <v>125</v>
      </c>
      <c r="B6" s="373"/>
      <c r="C6" s="374"/>
      <c r="D6" s="375"/>
      <c r="E6" s="375"/>
      <c r="F6" s="375"/>
      <c r="G6" s="375"/>
      <c r="H6" s="375"/>
      <c r="I6" s="375"/>
      <c r="J6" s="375"/>
      <c r="K6" s="376"/>
      <c r="L6" s="333" t="s">
        <v>14</v>
      </c>
      <c r="M6" s="377"/>
      <c r="N6" s="378"/>
      <c r="O6" s="379"/>
      <c r="P6" s="379"/>
      <c r="Q6" s="379"/>
      <c r="R6" s="379"/>
      <c r="S6" s="379"/>
      <c r="T6" s="379"/>
      <c r="U6" s="380"/>
      <c r="V6" s="114">
        <f>+N3+R3</f>
        <v>0</v>
      </c>
      <c r="X6" s="108">
        <f>IF(V5&lt;6,1,0)</f>
        <v>1</v>
      </c>
      <c r="Y6" s="108">
        <f>IF(V5&lt;12,IF(V5&gt;=6,1,0),0)</f>
        <v>0</v>
      </c>
      <c r="Z6" s="108">
        <f>IF(V5&gt;=12,1,0)</f>
        <v>0</v>
      </c>
      <c r="AB6" s="112">
        <f>+Y6+Z6</f>
        <v>0</v>
      </c>
      <c r="AC6" s="89" t="s">
        <v>157</v>
      </c>
    </row>
    <row r="7" spans="1:29" ht="16.7" customHeight="1" x14ac:dyDescent="0.2">
      <c r="A7" s="409" t="s">
        <v>78</v>
      </c>
      <c r="B7" s="410"/>
      <c r="C7" s="411"/>
      <c r="D7" s="411"/>
      <c r="E7" s="356"/>
      <c r="F7" s="412"/>
      <c r="G7" s="413"/>
      <c r="H7" s="413"/>
      <c r="I7" s="413"/>
      <c r="J7" s="413"/>
      <c r="K7" s="413"/>
      <c r="L7" s="360"/>
      <c r="M7" s="360"/>
      <c r="N7" s="360"/>
      <c r="O7" s="360"/>
      <c r="P7" s="360"/>
      <c r="Q7" s="360"/>
      <c r="R7" s="360"/>
      <c r="S7" s="360"/>
      <c r="T7" s="360"/>
      <c r="U7" s="361"/>
      <c r="V7" s="114">
        <f>+N4+R4</f>
        <v>0</v>
      </c>
      <c r="W7" s="114">
        <f>+V7-V6</f>
        <v>0</v>
      </c>
    </row>
    <row r="8" spans="1:29" ht="10.7" customHeight="1" x14ac:dyDescent="0.2">
      <c r="A8" s="172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414"/>
      <c r="W8" s="115">
        <f>+W7</f>
        <v>0</v>
      </c>
    </row>
    <row r="9" spans="1:29" ht="15.2" customHeight="1" x14ac:dyDescent="0.2">
      <c r="A9" s="362" t="s">
        <v>68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26"/>
      <c r="W9" s="89">
        <f>IF(W8&lt;0,0,DAY(W8))</f>
        <v>0</v>
      </c>
      <c r="X9" s="116">
        <f>IF(W7&lt;0,0,HOUR(W8))</f>
        <v>0</v>
      </c>
    </row>
    <row r="10" spans="1:29" ht="15.95" customHeight="1" x14ac:dyDescent="0.2">
      <c r="A10" s="364" t="s">
        <v>56</v>
      </c>
      <c r="B10" s="280"/>
      <c r="C10" s="364" t="s">
        <v>38</v>
      </c>
      <c r="D10" s="280"/>
      <c r="E10" s="279"/>
      <c r="F10" s="280"/>
      <c r="G10" s="280"/>
      <c r="H10" s="279" t="s">
        <v>36</v>
      </c>
      <c r="I10" s="280"/>
      <c r="J10" s="280"/>
      <c r="K10" s="74" t="s">
        <v>56</v>
      </c>
      <c r="L10" s="364" t="s">
        <v>73</v>
      </c>
      <c r="M10" s="280"/>
      <c r="N10" s="280"/>
      <c r="O10" s="364" t="s">
        <v>58</v>
      </c>
      <c r="P10" s="280"/>
      <c r="Q10" s="280"/>
      <c r="R10" s="347" t="s">
        <v>115</v>
      </c>
      <c r="S10" s="348"/>
      <c r="T10" s="74" t="s">
        <v>20</v>
      </c>
      <c r="U10" s="75" t="s">
        <v>71</v>
      </c>
      <c r="V10" s="89">
        <f>IF(OR(R3&lt;=0,R4&lt;=0),0,MINUTE(W7))</f>
        <v>0</v>
      </c>
      <c r="W10" s="108">
        <f>MINUTE(W7)</f>
        <v>0</v>
      </c>
      <c r="X10" s="89">
        <f>+W10/60</f>
        <v>0</v>
      </c>
      <c r="Y10" s="89">
        <f>+V10/60</f>
        <v>0</v>
      </c>
    </row>
    <row r="11" spans="1:29" ht="15.95" customHeight="1" x14ac:dyDescent="0.2">
      <c r="A11" s="351" t="s">
        <v>31</v>
      </c>
      <c r="B11" s="284"/>
      <c r="C11" s="352" t="s">
        <v>17</v>
      </c>
      <c r="D11" s="284"/>
      <c r="E11" s="352" t="s">
        <v>26</v>
      </c>
      <c r="F11" s="284"/>
      <c r="G11" s="284"/>
      <c r="H11" s="352" t="s">
        <v>30</v>
      </c>
      <c r="I11" s="284"/>
      <c r="J11" s="284"/>
      <c r="K11" s="19" t="s">
        <v>37</v>
      </c>
      <c r="L11" s="351" t="s">
        <v>55</v>
      </c>
      <c r="M11" s="284"/>
      <c r="N11" s="284"/>
      <c r="O11" s="351" t="s">
        <v>34</v>
      </c>
      <c r="P11" s="284"/>
      <c r="Q11" s="284"/>
      <c r="R11" s="349"/>
      <c r="S11" s="350"/>
      <c r="T11" s="19" t="s">
        <v>75</v>
      </c>
      <c r="U11" s="19" t="s">
        <v>54</v>
      </c>
    </row>
    <row r="12" spans="1:29" ht="16.7" customHeight="1" x14ac:dyDescent="0.2">
      <c r="A12" s="343"/>
      <c r="B12" s="344"/>
      <c r="C12" s="345"/>
      <c r="D12" s="346"/>
      <c r="E12" s="180"/>
      <c r="F12" s="181"/>
      <c r="G12" s="181"/>
      <c r="H12" s="180"/>
      <c r="I12" s="181"/>
      <c r="J12" s="181"/>
      <c r="K12" s="21"/>
      <c r="L12" s="180"/>
      <c r="M12" s="181"/>
      <c r="N12" s="181"/>
      <c r="O12" s="338"/>
      <c r="P12" s="339"/>
      <c r="Q12" s="339"/>
      <c r="R12" s="415"/>
      <c r="S12" s="416"/>
      <c r="T12" s="22"/>
      <c r="U12" s="21"/>
    </row>
    <row r="13" spans="1:29" ht="16.7" customHeight="1" x14ac:dyDescent="0.2">
      <c r="A13" s="343"/>
      <c r="B13" s="344"/>
      <c r="C13" s="345"/>
      <c r="D13" s="346"/>
      <c r="E13" s="180"/>
      <c r="F13" s="181"/>
      <c r="G13" s="181"/>
      <c r="H13" s="180"/>
      <c r="I13" s="181"/>
      <c r="J13" s="181"/>
      <c r="K13" s="21"/>
      <c r="L13" s="180"/>
      <c r="M13" s="181"/>
      <c r="N13" s="181"/>
      <c r="O13" s="338"/>
      <c r="P13" s="339"/>
      <c r="Q13" s="339"/>
      <c r="R13" s="415"/>
      <c r="S13" s="416"/>
      <c r="T13" s="22"/>
      <c r="U13" s="21"/>
    </row>
    <row r="14" spans="1:29" ht="16.7" customHeight="1" x14ac:dyDescent="0.2">
      <c r="A14" s="343"/>
      <c r="B14" s="344"/>
      <c r="C14" s="345"/>
      <c r="D14" s="346"/>
      <c r="E14" s="180"/>
      <c r="F14" s="181"/>
      <c r="G14" s="181"/>
      <c r="H14" s="180"/>
      <c r="I14" s="181"/>
      <c r="J14" s="181"/>
      <c r="K14" s="21"/>
      <c r="L14" s="180"/>
      <c r="M14" s="181"/>
      <c r="N14" s="181"/>
      <c r="O14" s="338"/>
      <c r="P14" s="339"/>
      <c r="Q14" s="339"/>
      <c r="R14" s="415"/>
      <c r="S14" s="416"/>
      <c r="T14" s="22"/>
      <c r="U14" s="21"/>
    </row>
    <row r="15" spans="1:29" ht="16.7" customHeight="1" x14ac:dyDescent="0.2">
      <c r="A15" s="343"/>
      <c r="B15" s="344"/>
      <c r="C15" s="345"/>
      <c r="D15" s="346"/>
      <c r="E15" s="180"/>
      <c r="F15" s="181"/>
      <c r="G15" s="181"/>
      <c r="H15" s="180"/>
      <c r="I15" s="181"/>
      <c r="J15" s="181"/>
      <c r="K15" s="21"/>
      <c r="L15" s="180"/>
      <c r="M15" s="181"/>
      <c r="N15" s="181"/>
      <c r="O15" s="338"/>
      <c r="P15" s="339"/>
      <c r="Q15" s="339"/>
      <c r="R15" s="415"/>
      <c r="S15" s="416"/>
      <c r="T15" s="22"/>
      <c r="U15" s="21"/>
    </row>
    <row r="16" spans="1:29" ht="16.7" customHeight="1" x14ac:dyDescent="0.2">
      <c r="A16" s="343"/>
      <c r="B16" s="344"/>
      <c r="C16" s="345"/>
      <c r="D16" s="346"/>
      <c r="E16" s="180"/>
      <c r="F16" s="181"/>
      <c r="G16" s="181"/>
      <c r="H16" s="180"/>
      <c r="I16" s="181"/>
      <c r="J16" s="181"/>
      <c r="K16" s="21"/>
      <c r="L16" s="180"/>
      <c r="M16" s="181"/>
      <c r="N16" s="181"/>
      <c r="O16" s="338"/>
      <c r="P16" s="339"/>
      <c r="Q16" s="339"/>
      <c r="R16" s="415"/>
      <c r="S16" s="416"/>
      <c r="T16" s="22"/>
      <c r="U16" s="21"/>
    </row>
    <row r="17" spans="1:21" ht="16.7" customHeight="1" x14ac:dyDescent="0.2">
      <c r="A17" s="343"/>
      <c r="B17" s="344"/>
      <c r="C17" s="345"/>
      <c r="D17" s="346"/>
      <c r="E17" s="180"/>
      <c r="F17" s="181"/>
      <c r="G17" s="181"/>
      <c r="H17" s="180"/>
      <c r="I17" s="181"/>
      <c r="J17" s="181"/>
      <c r="K17" s="21"/>
      <c r="L17" s="180"/>
      <c r="M17" s="181"/>
      <c r="N17" s="181"/>
      <c r="O17" s="338"/>
      <c r="P17" s="339"/>
      <c r="Q17" s="339"/>
      <c r="R17" s="415"/>
      <c r="S17" s="416"/>
      <c r="T17" s="22"/>
      <c r="U17" s="21"/>
    </row>
    <row r="18" spans="1:21" ht="16.7" customHeight="1" x14ac:dyDescent="0.2">
      <c r="A18" s="343"/>
      <c r="B18" s="344"/>
      <c r="C18" s="345"/>
      <c r="D18" s="346"/>
      <c r="E18" s="180"/>
      <c r="F18" s="181"/>
      <c r="G18" s="181"/>
      <c r="H18" s="180"/>
      <c r="I18" s="181"/>
      <c r="J18" s="181"/>
      <c r="K18" s="21"/>
      <c r="L18" s="180"/>
      <c r="M18" s="181"/>
      <c r="N18" s="181"/>
      <c r="O18" s="338"/>
      <c r="P18" s="339"/>
      <c r="Q18" s="339"/>
      <c r="R18" s="415"/>
      <c r="S18" s="416"/>
      <c r="T18" s="22"/>
      <c r="U18" s="21"/>
    </row>
    <row r="19" spans="1:21" ht="16.7" customHeight="1" x14ac:dyDescent="0.2">
      <c r="A19" s="343"/>
      <c r="B19" s="344"/>
      <c r="C19" s="345"/>
      <c r="D19" s="346"/>
      <c r="E19" s="180"/>
      <c r="F19" s="181"/>
      <c r="G19" s="181"/>
      <c r="H19" s="180"/>
      <c r="I19" s="181"/>
      <c r="J19" s="181"/>
      <c r="K19" s="21"/>
      <c r="L19" s="180"/>
      <c r="M19" s="181"/>
      <c r="N19" s="181"/>
      <c r="O19" s="338"/>
      <c r="P19" s="339"/>
      <c r="Q19" s="339"/>
      <c r="R19" s="415"/>
      <c r="S19" s="416"/>
      <c r="T19" s="22"/>
      <c r="U19" s="21"/>
    </row>
    <row r="20" spans="1:21" ht="16.7" customHeight="1" x14ac:dyDescent="0.2">
      <c r="A20" s="343"/>
      <c r="B20" s="344"/>
      <c r="C20" s="345"/>
      <c r="D20" s="346"/>
      <c r="E20" s="180"/>
      <c r="F20" s="181"/>
      <c r="G20" s="181"/>
      <c r="H20" s="180"/>
      <c r="I20" s="181"/>
      <c r="J20" s="181"/>
      <c r="K20" s="21"/>
      <c r="L20" s="180"/>
      <c r="M20" s="181"/>
      <c r="N20" s="181"/>
      <c r="O20" s="338"/>
      <c r="P20" s="339"/>
      <c r="Q20" s="339"/>
      <c r="R20" s="415"/>
      <c r="S20" s="416"/>
      <c r="T20" s="22"/>
      <c r="U20" s="21"/>
    </row>
    <row r="21" spans="1:21" ht="16.7" customHeight="1" x14ac:dyDescent="0.2">
      <c r="A21" s="343"/>
      <c r="B21" s="344"/>
      <c r="C21" s="345"/>
      <c r="D21" s="346"/>
      <c r="E21" s="180"/>
      <c r="F21" s="181"/>
      <c r="G21" s="181"/>
      <c r="H21" s="180"/>
      <c r="I21" s="181"/>
      <c r="J21" s="181"/>
      <c r="K21" s="21"/>
      <c r="L21" s="180"/>
      <c r="M21" s="181"/>
      <c r="N21" s="181"/>
      <c r="O21" s="338"/>
      <c r="P21" s="339"/>
      <c r="Q21" s="339"/>
      <c r="R21" s="415"/>
      <c r="S21" s="416"/>
      <c r="T21" s="22"/>
      <c r="U21" s="21"/>
    </row>
    <row r="22" spans="1:21" ht="16.7" customHeight="1" x14ac:dyDescent="0.2">
      <c r="A22" s="343"/>
      <c r="B22" s="344"/>
      <c r="C22" s="345"/>
      <c r="D22" s="346"/>
      <c r="E22" s="180"/>
      <c r="F22" s="181"/>
      <c r="G22" s="181"/>
      <c r="H22" s="180"/>
      <c r="I22" s="181"/>
      <c r="J22" s="181"/>
      <c r="K22" s="21"/>
      <c r="L22" s="180"/>
      <c r="M22" s="181"/>
      <c r="N22" s="181"/>
      <c r="O22" s="338"/>
      <c r="P22" s="339"/>
      <c r="Q22" s="339"/>
      <c r="R22" s="415"/>
      <c r="S22" s="416"/>
      <c r="T22" s="22"/>
      <c r="U22" s="21"/>
    </row>
    <row r="23" spans="1:21" ht="15.95" customHeight="1" x14ac:dyDescent="0.2">
      <c r="A23" s="179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333" t="s">
        <v>25</v>
      </c>
      <c r="M23" s="177"/>
      <c r="N23" s="177"/>
      <c r="O23" s="417">
        <f>SUM(O11:Q22)</f>
        <v>0</v>
      </c>
      <c r="P23" s="418"/>
      <c r="Q23" s="418"/>
      <c r="R23" s="409" t="s">
        <v>25</v>
      </c>
      <c r="S23" s="377"/>
      <c r="T23" s="24">
        <f>SUM(T11:T22)</f>
        <v>0</v>
      </c>
      <c r="U23" s="23"/>
    </row>
    <row r="24" spans="1:21" ht="15.95" customHeight="1" x14ac:dyDescent="0.2">
      <c r="A24" s="179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333" t="s">
        <v>27</v>
      </c>
      <c r="M24" s="177"/>
      <c r="N24" s="177"/>
      <c r="O24" s="338"/>
      <c r="P24" s="339"/>
      <c r="Q24" s="339"/>
      <c r="R24" s="340"/>
      <c r="S24" s="341"/>
      <c r="T24" s="341"/>
      <c r="U24" s="342"/>
    </row>
    <row r="25" spans="1:21" ht="9.9499999999999993" customHeight="1" x14ac:dyDescent="0.2">
      <c r="A25" s="172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</row>
    <row r="26" spans="1:21" ht="16.7" customHeight="1" x14ac:dyDescent="0.2">
      <c r="A26" s="324" t="s">
        <v>67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6"/>
      <c r="O26" s="209" t="s">
        <v>4</v>
      </c>
      <c r="P26" s="171"/>
      <c r="Q26" s="171"/>
      <c r="R26" s="210" t="s">
        <v>63</v>
      </c>
      <c r="S26" s="209"/>
      <c r="T26" s="25" t="s">
        <v>0</v>
      </c>
      <c r="U26" s="25" t="s">
        <v>7</v>
      </c>
    </row>
    <row r="27" spans="1:21" ht="15.95" customHeight="1" x14ac:dyDescent="0.2">
      <c r="A27" s="288" t="s">
        <v>118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90"/>
      <c r="O27" s="312"/>
      <c r="P27" s="313"/>
      <c r="Q27" s="313"/>
      <c r="R27" s="316"/>
      <c r="S27" s="317"/>
      <c r="T27" s="13">
        <f>+O27*R27</f>
        <v>0</v>
      </c>
      <c r="U27" s="5"/>
    </row>
    <row r="28" spans="1:21" ht="15.2" customHeight="1" x14ac:dyDescent="0.2">
      <c r="A28" s="256" t="s">
        <v>119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8"/>
      <c r="O28" s="312"/>
      <c r="P28" s="313"/>
      <c r="Q28" s="313"/>
      <c r="R28" s="316"/>
      <c r="S28" s="317"/>
      <c r="T28" s="13">
        <f>+O28*R28</f>
        <v>0</v>
      </c>
      <c r="U28" s="5"/>
    </row>
    <row r="29" spans="1:21" ht="16.7" customHeight="1" x14ac:dyDescent="0.2">
      <c r="A29" s="296" t="s">
        <v>19</v>
      </c>
      <c r="B29" s="419"/>
      <c r="C29" s="419"/>
      <c r="D29" s="420" t="s">
        <v>22</v>
      </c>
      <c r="E29" s="173"/>
      <c r="F29" s="173"/>
      <c r="G29" s="173"/>
      <c r="H29" s="180"/>
      <c r="I29" s="181"/>
      <c r="J29" s="181"/>
      <c r="K29" s="181"/>
      <c r="L29" s="181"/>
      <c r="M29" s="181"/>
      <c r="N29" s="181"/>
      <c r="O29" s="312"/>
      <c r="P29" s="313"/>
      <c r="Q29" s="313"/>
      <c r="R29" s="318">
        <v>1</v>
      </c>
      <c r="S29" s="319"/>
      <c r="T29" s="13">
        <f>+O29*R29</f>
        <v>0</v>
      </c>
      <c r="U29" s="5"/>
    </row>
    <row r="30" spans="1:21" ht="15.95" customHeight="1" x14ac:dyDescent="0.2">
      <c r="A30" s="306" t="s">
        <v>61</v>
      </c>
      <c r="B30" s="307"/>
      <c r="C30" s="307"/>
      <c r="D30" s="421" t="s">
        <v>114</v>
      </c>
      <c r="E30" s="421"/>
      <c r="F30" s="421"/>
      <c r="G30" s="422"/>
      <c r="H30" s="310"/>
      <c r="I30" s="310"/>
      <c r="J30" s="310"/>
      <c r="K30" s="310"/>
      <c r="L30" s="310"/>
      <c r="M30" s="310"/>
      <c r="N30" s="311"/>
      <c r="O30" s="312"/>
      <c r="P30" s="313"/>
      <c r="Q30" s="313"/>
      <c r="R30" s="314"/>
      <c r="S30" s="315"/>
      <c r="T30" s="13">
        <f>+O30*R30</f>
        <v>0</v>
      </c>
      <c r="U30" s="5"/>
    </row>
    <row r="31" spans="1:21" ht="10.7" customHeight="1" x14ac:dyDescent="0.2">
      <c r="A31" s="208"/>
      <c r="B31" s="175"/>
      <c r="C31" s="175"/>
      <c r="D31" s="175"/>
      <c r="E31" s="175"/>
      <c r="F31" s="175"/>
      <c r="G31" s="175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</row>
    <row r="32" spans="1:21" ht="8.4499999999999993" customHeight="1" x14ac:dyDescent="0.2">
      <c r="A32" s="172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</row>
    <row r="33" spans="1:36" ht="15.95" customHeight="1" x14ac:dyDescent="0.2">
      <c r="A33" s="190" t="s">
        <v>133</v>
      </c>
      <c r="B33" s="191"/>
      <c r="C33" s="191"/>
      <c r="D33" s="191"/>
      <c r="E33" s="191"/>
      <c r="F33" s="191"/>
      <c r="G33" s="191"/>
      <c r="H33" s="191"/>
      <c r="I33" s="191"/>
      <c r="J33" s="192"/>
      <c r="K33" s="303" t="s">
        <v>57</v>
      </c>
      <c r="L33" s="304" t="s">
        <v>63</v>
      </c>
      <c r="M33" s="209" t="s">
        <v>91</v>
      </c>
      <c r="N33" s="171"/>
      <c r="O33" s="171"/>
      <c r="P33" s="171"/>
      <c r="Q33" s="171"/>
      <c r="R33" s="171"/>
      <c r="S33" s="171"/>
      <c r="T33" s="20" t="s">
        <v>0</v>
      </c>
      <c r="U33" s="20" t="s">
        <v>7</v>
      </c>
    </row>
    <row r="34" spans="1:36" ht="16.7" customHeight="1" x14ac:dyDescent="0.2">
      <c r="A34" s="262" t="s">
        <v>136</v>
      </c>
      <c r="B34" s="263"/>
      <c r="C34" s="263"/>
      <c r="D34" s="263"/>
      <c r="E34" s="263"/>
      <c r="F34" s="263"/>
      <c r="G34" s="263"/>
      <c r="H34" s="263"/>
      <c r="I34" s="263"/>
      <c r="J34" s="305"/>
      <c r="K34" s="303"/>
      <c r="L34" s="304"/>
      <c r="M34" s="209" t="s">
        <v>48</v>
      </c>
      <c r="N34" s="171"/>
      <c r="O34" s="261" t="s">
        <v>32</v>
      </c>
      <c r="P34" s="171"/>
      <c r="Q34" s="171"/>
      <c r="R34" s="210" t="s">
        <v>35</v>
      </c>
      <c r="S34" s="209"/>
      <c r="T34" s="19"/>
      <c r="U34" s="19"/>
    </row>
    <row r="35" spans="1:36" ht="15.95" customHeight="1" x14ac:dyDescent="0.2">
      <c r="A35" s="256" t="s">
        <v>134</v>
      </c>
      <c r="B35" s="257"/>
      <c r="C35" s="257"/>
      <c r="D35" s="257"/>
      <c r="E35" s="257"/>
      <c r="F35" s="257"/>
      <c r="G35" s="257"/>
      <c r="H35" s="257"/>
      <c r="I35" s="257"/>
      <c r="J35" s="295"/>
      <c r="K35" s="35">
        <f>IF(V4&gt;0,0,IF(I37=0,+Y5,0))</f>
        <v>0</v>
      </c>
      <c r="L35" s="66">
        <v>297</v>
      </c>
      <c r="M35" s="16"/>
      <c r="N35" s="54">
        <f>IF(K35&gt;0,(+W3*V35)*M35,0)</f>
        <v>0</v>
      </c>
      <c r="O35" s="16"/>
      <c r="P35" s="236">
        <f>IF(K35&gt;0,(+W3*W35)*O35,0)</f>
        <v>0</v>
      </c>
      <c r="Q35" s="237"/>
      <c r="R35" s="47"/>
      <c r="S35" s="50">
        <f>IF(K35&gt;0,(+W3*X35)*R35,0)</f>
        <v>0</v>
      </c>
      <c r="T35" s="13">
        <f>ROUND(IF(((K35*L35)-N35-P35-S35)&lt;0,0,((K35*L35)-N35-P35-S35)),0)</f>
        <v>0</v>
      </c>
      <c r="U35" s="5"/>
      <c r="V35" s="55">
        <v>0.2</v>
      </c>
      <c r="W35" s="55">
        <v>0.3</v>
      </c>
      <c r="X35" s="55">
        <v>0.5</v>
      </c>
    </row>
    <row r="36" spans="1:36" ht="17.45" customHeight="1" x14ac:dyDescent="0.2">
      <c r="A36" s="296" t="s">
        <v>24</v>
      </c>
      <c r="B36" s="259"/>
      <c r="C36" s="259"/>
      <c r="D36" s="259"/>
      <c r="E36" s="259"/>
      <c r="F36" s="259"/>
      <c r="G36" s="259"/>
      <c r="H36" s="259"/>
      <c r="I36" s="259"/>
      <c r="J36" s="297"/>
      <c r="K36" s="35">
        <f>IF(V4&gt;0,0,IF(I37=0,+Z5,0))</f>
        <v>0</v>
      </c>
      <c r="L36" s="6">
        <v>552</v>
      </c>
      <c r="M36" s="16"/>
      <c r="N36" s="54">
        <f>IF(K36&gt;0,(+W3*V36)*M36,0)</f>
        <v>0</v>
      </c>
      <c r="O36" s="16"/>
      <c r="P36" s="236">
        <f>IF(K36&gt;0,(+W3*W36)*O36,0)</f>
        <v>0</v>
      </c>
      <c r="Q36" s="237"/>
      <c r="R36" s="47"/>
      <c r="S36" s="50">
        <f>IF(K36&gt;0,(+W3*X36)*R36,0)</f>
        <v>0</v>
      </c>
      <c r="T36" s="13">
        <f>ROUND(IF(((K36*L36)-N36-P36-S36)&lt;0,0,((K36*L36)-N36-P36-S36)),0)</f>
        <v>0</v>
      </c>
      <c r="U36" s="5"/>
      <c r="V36" s="55">
        <v>0.2</v>
      </c>
      <c r="W36" s="55">
        <v>0.3</v>
      </c>
      <c r="X36" s="55">
        <v>0.5</v>
      </c>
    </row>
    <row r="37" spans="1:36" ht="17.45" customHeight="1" x14ac:dyDescent="0.2">
      <c r="A37" s="298" t="s">
        <v>137</v>
      </c>
      <c r="B37" s="298"/>
      <c r="C37" s="298"/>
      <c r="D37" s="299"/>
      <c r="E37" s="299"/>
      <c r="F37" s="299"/>
      <c r="G37" s="299"/>
      <c r="H37" s="37" t="s">
        <v>141</v>
      </c>
      <c r="I37" s="299"/>
      <c r="J37" s="299"/>
      <c r="K37" s="93" t="s">
        <v>57</v>
      </c>
      <c r="L37" s="67" t="s">
        <v>63</v>
      </c>
      <c r="M37" s="300"/>
      <c r="N37" s="301"/>
      <c r="O37" s="301"/>
      <c r="P37" s="301"/>
      <c r="Q37" s="301"/>
      <c r="R37" s="301"/>
      <c r="S37" s="301"/>
      <c r="T37" s="301"/>
      <c r="U37" s="302"/>
      <c r="V37" s="55"/>
      <c r="W37" s="55"/>
      <c r="X37" s="55"/>
    </row>
    <row r="38" spans="1:36" ht="17.45" customHeight="1" x14ac:dyDescent="0.2">
      <c r="A38" s="288" t="s">
        <v>135</v>
      </c>
      <c r="B38" s="289"/>
      <c r="C38" s="289"/>
      <c r="D38" s="289"/>
      <c r="E38" s="289"/>
      <c r="F38" s="289"/>
      <c r="G38" s="289"/>
      <c r="H38" s="289"/>
      <c r="I38" s="289"/>
      <c r="J38" s="290"/>
      <c r="K38" s="94">
        <f>IF(V4&gt;0,0,IF(I37&gt;0,+Y6,0))</f>
        <v>0</v>
      </c>
      <c r="L38" s="95">
        <f>IF(K38=1,(I37/2),0)</f>
        <v>0</v>
      </c>
      <c r="M38" s="16"/>
      <c r="N38" s="54">
        <f>IF(K38&gt;0,(+I37*V38)*M38,0)</f>
        <v>0</v>
      </c>
      <c r="O38" s="16"/>
      <c r="P38" s="236">
        <f>IF(K38&gt;0,(+I37*W38)*O38,0)</f>
        <v>0</v>
      </c>
      <c r="Q38" s="237"/>
      <c r="R38" s="47"/>
      <c r="S38" s="50">
        <f>IF(K38&gt;0,(+I37*X38)*R38,0)</f>
        <v>0</v>
      </c>
      <c r="T38" s="13">
        <f>ROUND(IF(((K38*L38)-N38-P38-S38)&lt;0,0,((K38*L38)-N38-P38-S38)),0)</f>
        <v>0</v>
      </c>
      <c r="U38" s="96"/>
      <c r="V38" s="55">
        <v>0.2</v>
      </c>
      <c r="W38" s="55">
        <v>0.3</v>
      </c>
      <c r="X38" s="55">
        <v>0.5</v>
      </c>
    </row>
    <row r="39" spans="1:36" ht="15.95" customHeight="1" x14ac:dyDescent="0.2">
      <c r="A39" s="291" t="s">
        <v>108</v>
      </c>
      <c r="B39" s="292"/>
      <c r="C39" s="292"/>
      <c r="D39" s="292"/>
      <c r="E39" s="292"/>
      <c r="F39" s="292"/>
      <c r="G39" s="292"/>
      <c r="H39" s="292"/>
      <c r="I39" s="292"/>
      <c r="J39" s="293"/>
      <c r="K39" s="97">
        <f>IF(V4&gt;0,0,IF(I37&gt;0,+Z6,0))</f>
        <v>0</v>
      </c>
      <c r="L39" s="98">
        <f>IF(K39=1,I37,0)</f>
        <v>0</v>
      </c>
      <c r="M39" s="68"/>
      <c r="N39" s="69">
        <f>IF(K39&gt;0,(+I37*V39)*M39,0)</f>
        <v>0</v>
      </c>
      <c r="O39" s="68"/>
      <c r="P39" s="221">
        <f>IF(K39&gt;0,(+I37*W39)*O39,0)</f>
        <v>0</v>
      </c>
      <c r="Q39" s="222"/>
      <c r="R39" s="70"/>
      <c r="S39" s="71">
        <f>IF(K39&gt;0,(+I37*X39)*R39,0)</f>
        <v>0</v>
      </c>
      <c r="T39" s="72">
        <f>ROUND(IF(((K39*L39)-N39-P39-S39)&lt;0,0,((K39*L39)-N39-P39-S39)),0)</f>
        <v>0</v>
      </c>
      <c r="U39" s="99"/>
      <c r="V39" s="55">
        <v>0.2</v>
      </c>
      <c r="W39" s="55">
        <v>0.3</v>
      </c>
      <c r="X39" s="55">
        <v>0.5</v>
      </c>
    </row>
    <row r="40" spans="1:36" ht="14.45" customHeight="1" x14ac:dyDescent="0.2">
      <c r="A40" s="223" t="s">
        <v>138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5"/>
    </row>
    <row r="41" spans="1:36" ht="13.7" customHeight="1" x14ac:dyDescent="0.2">
      <c r="A41" s="226" t="s">
        <v>139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94"/>
    </row>
    <row r="42" spans="1:36" ht="14.45" customHeight="1" x14ac:dyDescent="0.2">
      <c r="A42" s="273" t="s">
        <v>140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5"/>
    </row>
    <row r="43" spans="1:36" s="78" customFormat="1" ht="14.45" customHeight="1" x14ac:dyDescent="0.2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</row>
    <row r="44" spans="1:36" ht="16.7" customHeight="1" x14ac:dyDescent="0.2">
      <c r="A44" s="276" t="s">
        <v>84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8"/>
    </row>
    <row r="45" spans="1:36" ht="15.95" customHeight="1" x14ac:dyDescent="0.2">
      <c r="A45" s="279" t="s">
        <v>29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1"/>
      <c r="M45" s="282" t="s">
        <v>50</v>
      </c>
      <c r="N45" s="283"/>
      <c r="O45" s="283"/>
      <c r="P45" s="283"/>
      <c r="Q45" s="283"/>
      <c r="R45" s="79"/>
      <c r="S45" s="80" t="s">
        <v>51</v>
      </c>
      <c r="T45" s="74" t="s">
        <v>20</v>
      </c>
      <c r="U45" s="74" t="s">
        <v>5</v>
      </c>
    </row>
    <row r="46" spans="1:36" ht="15.2" customHeight="1" x14ac:dyDescent="0.2">
      <c r="A46" s="246" t="s">
        <v>15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5"/>
      <c r="M46" s="286" t="s">
        <v>16</v>
      </c>
      <c r="N46" s="274"/>
      <c r="O46" s="42" t="s">
        <v>2</v>
      </c>
      <c r="P46" s="287" t="s">
        <v>11</v>
      </c>
      <c r="Q46" s="274"/>
      <c r="R46" s="43"/>
      <c r="S46" s="39" t="s">
        <v>42</v>
      </c>
      <c r="T46" s="19" t="s">
        <v>75</v>
      </c>
      <c r="U46" s="19" t="s">
        <v>54</v>
      </c>
    </row>
    <row r="47" spans="1:36" ht="16.7" customHeight="1" x14ac:dyDescent="0.2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269"/>
      <c r="N47" s="270"/>
      <c r="O47" s="40" t="s">
        <v>2</v>
      </c>
      <c r="P47" s="271"/>
      <c r="Q47" s="271"/>
      <c r="R47" s="272"/>
      <c r="S47" s="5"/>
      <c r="T47" s="26"/>
      <c r="U47" s="5"/>
    </row>
    <row r="48" spans="1:36" ht="16.7" customHeight="1" x14ac:dyDescent="0.2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265"/>
      <c r="N48" s="266"/>
      <c r="O48" s="9" t="s">
        <v>2</v>
      </c>
      <c r="P48" s="267"/>
      <c r="Q48" s="267"/>
      <c r="R48" s="268"/>
      <c r="S48" s="5"/>
      <c r="T48" s="26"/>
      <c r="U48" s="5"/>
    </row>
    <row r="49" spans="1:26" ht="16.7" customHeight="1" x14ac:dyDescent="0.2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265"/>
      <c r="N49" s="266"/>
      <c r="O49" s="9" t="s">
        <v>2</v>
      </c>
      <c r="P49" s="267"/>
      <c r="Q49" s="267"/>
      <c r="R49" s="268"/>
      <c r="S49" s="5"/>
      <c r="T49" s="26"/>
      <c r="U49" s="5"/>
    </row>
    <row r="50" spans="1:26" ht="16.7" customHeight="1" x14ac:dyDescent="0.2">
      <c r="A50" s="180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265"/>
      <c r="N50" s="266"/>
      <c r="O50" s="9" t="s">
        <v>2</v>
      </c>
      <c r="P50" s="267"/>
      <c r="Q50" s="267"/>
      <c r="R50" s="268"/>
      <c r="S50" s="5"/>
      <c r="T50" s="26"/>
      <c r="U50" s="5"/>
    </row>
    <row r="51" spans="1:26" ht="10.7" customHeight="1" x14ac:dyDescent="0.2">
      <c r="A51" s="172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</row>
    <row r="52" spans="1:26" ht="15.95" customHeight="1" x14ac:dyDescent="0.2">
      <c r="A52" s="190" t="s">
        <v>49</v>
      </c>
      <c r="B52" s="191"/>
      <c r="C52" s="191"/>
      <c r="D52" s="191"/>
      <c r="E52" s="191"/>
      <c r="F52" s="191"/>
      <c r="G52" s="191"/>
      <c r="H52" s="191"/>
      <c r="I52" s="191"/>
      <c r="J52" s="191"/>
      <c r="K52" s="37" t="s">
        <v>113</v>
      </c>
      <c r="L52" s="10"/>
      <c r="M52" s="261" t="s">
        <v>81</v>
      </c>
      <c r="N52" s="171"/>
      <c r="O52" s="171"/>
      <c r="P52" s="171"/>
      <c r="Q52" s="171"/>
      <c r="R52" s="171"/>
      <c r="S52" s="171"/>
      <c r="T52" s="20" t="s">
        <v>0</v>
      </c>
      <c r="U52" s="20" t="s">
        <v>7</v>
      </c>
    </row>
    <row r="53" spans="1:26" ht="16.7" customHeight="1" x14ac:dyDescent="0.2">
      <c r="A53" s="262" t="s">
        <v>150</v>
      </c>
      <c r="B53" s="263"/>
      <c r="C53" s="263"/>
      <c r="D53" s="263"/>
      <c r="E53" s="263"/>
      <c r="F53" s="263"/>
      <c r="G53" s="263"/>
      <c r="H53" s="263"/>
      <c r="I53" s="263"/>
      <c r="J53" s="264"/>
      <c r="K53" s="36">
        <f>+V4</f>
        <v>0</v>
      </c>
      <c r="L53" s="19" t="s">
        <v>80</v>
      </c>
      <c r="M53" s="261" t="s">
        <v>48</v>
      </c>
      <c r="N53" s="171"/>
      <c r="O53" s="261" t="s">
        <v>32</v>
      </c>
      <c r="P53" s="171"/>
      <c r="Q53" s="171"/>
      <c r="R53" s="210" t="s">
        <v>35</v>
      </c>
      <c r="S53" s="209"/>
      <c r="T53" s="19"/>
      <c r="U53" s="19"/>
    </row>
    <row r="54" spans="1:26" ht="15.95" customHeight="1" x14ac:dyDescent="0.2">
      <c r="A54" s="256" t="s">
        <v>142</v>
      </c>
      <c r="B54" s="257"/>
      <c r="C54" s="257"/>
      <c r="D54" s="257"/>
      <c r="E54" s="257"/>
      <c r="F54" s="257"/>
      <c r="G54" s="257"/>
      <c r="H54" s="257"/>
      <c r="I54" s="257"/>
      <c r="J54" s="258"/>
      <c r="K54" s="16"/>
      <c r="L54" s="48">
        <v>754</v>
      </c>
      <c r="M54" s="16"/>
      <c r="N54" s="54">
        <f>IF(M54&gt;0,(+L54*V54)*M54,0)</f>
        <v>0</v>
      </c>
      <c r="O54" s="16"/>
      <c r="P54" s="236">
        <f>IF(O54&gt;0,(+L54*W54)*O54,0)</f>
        <v>0</v>
      </c>
      <c r="Q54" s="237"/>
      <c r="R54" s="47"/>
      <c r="S54" s="50">
        <f>IF(K54&gt;0,(+L54*X54)*R54,0)</f>
        <v>0</v>
      </c>
      <c r="T54" s="13">
        <f>ROUND((K54*L54)-N54-P54-S54,0)</f>
        <v>0</v>
      </c>
      <c r="U54" s="5"/>
      <c r="V54" s="55">
        <v>0.2</v>
      </c>
      <c r="W54" s="55">
        <v>0.3</v>
      </c>
      <c r="X54" s="55">
        <v>0.5</v>
      </c>
    </row>
    <row r="55" spans="1:26" ht="17.45" customHeight="1" x14ac:dyDescent="0.2">
      <c r="A55" s="256" t="s">
        <v>143</v>
      </c>
      <c r="B55" s="257"/>
      <c r="C55" s="257"/>
      <c r="D55" s="257"/>
      <c r="E55" s="257"/>
      <c r="F55" s="257"/>
      <c r="G55" s="257"/>
      <c r="H55" s="257"/>
      <c r="I55" s="257"/>
      <c r="J55" s="258"/>
      <c r="K55" s="16"/>
      <c r="L55" s="48">
        <v>754</v>
      </c>
      <c r="M55" s="16"/>
      <c r="N55" s="54">
        <f t="shared" ref="N55:N56" si="0">IF(M55&gt;0,(+L55*V55)*M55,0)</f>
        <v>0</v>
      </c>
      <c r="O55" s="16"/>
      <c r="P55" s="236">
        <f t="shared" ref="P55:P56" si="1">IF(O55&gt;0,(+L55*W55)*O55,0)</f>
        <v>0</v>
      </c>
      <c r="Q55" s="237"/>
      <c r="R55" s="47"/>
      <c r="S55" s="50">
        <f t="shared" ref="S55:S56" si="2">IF(K55&gt;0,(+L55*X55)*R55,0)</f>
        <v>0</v>
      </c>
      <c r="T55" s="13">
        <f t="shared" ref="T55:T61" si="3">ROUND((K55*L55)-N55-P55-S55,0)</f>
        <v>0</v>
      </c>
      <c r="U55" s="5"/>
      <c r="V55" s="55">
        <v>0.2</v>
      </c>
      <c r="W55" s="55">
        <v>0.3</v>
      </c>
      <c r="X55" s="55">
        <v>0.5</v>
      </c>
    </row>
    <row r="56" spans="1:26" ht="17.45" customHeight="1" x14ac:dyDescent="0.2">
      <c r="A56" s="256" t="s">
        <v>144</v>
      </c>
      <c r="B56" s="257"/>
      <c r="C56" s="257"/>
      <c r="D56" s="259"/>
      <c r="E56" s="259"/>
      <c r="F56" s="259"/>
      <c r="G56" s="259"/>
      <c r="H56" s="259"/>
      <c r="I56" s="259"/>
      <c r="J56" s="260"/>
      <c r="K56" s="16"/>
      <c r="L56" s="83">
        <v>754</v>
      </c>
      <c r="M56" s="16"/>
      <c r="N56" s="54">
        <f t="shared" si="0"/>
        <v>0</v>
      </c>
      <c r="O56" s="16"/>
      <c r="P56" s="236">
        <f t="shared" si="1"/>
        <v>0</v>
      </c>
      <c r="Q56" s="237"/>
      <c r="R56" s="47"/>
      <c r="S56" s="50">
        <f t="shared" si="2"/>
        <v>0</v>
      </c>
      <c r="T56" s="13">
        <f t="shared" si="3"/>
        <v>0</v>
      </c>
      <c r="U56" s="5"/>
      <c r="V56" s="55">
        <v>0.2</v>
      </c>
      <c r="W56" s="55">
        <v>0.3</v>
      </c>
      <c r="X56" s="55">
        <v>0.5</v>
      </c>
    </row>
    <row r="57" spans="1:26" ht="15.95" customHeight="1" x14ac:dyDescent="0.2">
      <c r="A57" s="238" t="s">
        <v>148</v>
      </c>
      <c r="B57" s="239"/>
      <c r="C57" s="239"/>
      <c r="D57" s="240" t="str">
        <f>IF(Y5=1,"6-12 timer",IF(Z5=1,"over 12 timer","under 6 timer"))</f>
        <v>under 6 timer</v>
      </c>
      <c r="E57" s="241"/>
      <c r="F57" s="241"/>
      <c r="G57" s="241"/>
      <c r="H57" s="241"/>
      <c r="I57" s="241"/>
      <c r="J57" s="242"/>
      <c r="K57" s="100">
        <f>IF(K53=0,0,IF(AND(I59&lt;=0,I60&lt;=0,I61&lt;=0),IF(Y5=1,1,IF(Z5=1,1,0)),0))</f>
        <v>0</v>
      </c>
      <c r="L57" s="101">
        <f>IF(K57=1,IF(Y5=1,297,552),0)</f>
        <v>0</v>
      </c>
      <c r="M57" s="68"/>
      <c r="N57" s="69">
        <f>IF(M57&gt;0,(+W3*V57)*M57,0)</f>
        <v>0</v>
      </c>
      <c r="O57" s="68"/>
      <c r="P57" s="221">
        <f>IF(O57&gt;0,(+W3*W57)*O57,0)</f>
        <v>0</v>
      </c>
      <c r="Q57" s="222"/>
      <c r="R57" s="70"/>
      <c r="S57" s="71">
        <f>IF(K57&gt;0,(+W3*X57)*R57,0)</f>
        <v>0</v>
      </c>
      <c r="T57" s="13">
        <f>ROUND((IF((K57*L57)-N57-P57-S57&lt;0,0,(K57*L57)-N57-P57-S57)),0)</f>
        <v>0</v>
      </c>
      <c r="U57" s="73"/>
      <c r="V57" s="55">
        <v>0.2</v>
      </c>
      <c r="W57" s="55">
        <v>0.3</v>
      </c>
      <c r="X57" s="55">
        <v>0.5</v>
      </c>
      <c r="Z57" s="117"/>
    </row>
    <row r="58" spans="1:26" ht="15.95" customHeight="1" x14ac:dyDescent="0.2">
      <c r="A58" s="243" t="s">
        <v>151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5"/>
      <c r="V58" s="55"/>
      <c r="W58" s="55"/>
      <c r="X58" s="55"/>
      <c r="Z58" s="117"/>
    </row>
    <row r="59" spans="1:26" ht="15.95" customHeight="1" x14ac:dyDescent="0.2">
      <c r="A59" s="246" t="s">
        <v>145</v>
      </c>
      <c r="B59" s="247"/>
      <c r="C59" s="247"/>
      <c r="D59" s="248" t="s">
        <v>8</v>
      </c>
      <c r="E59" s="249"/>
      <c r="F59" s="250"/>
      <c r="G59" s="251"/>
      <c r="H59" s="102" t="s">
        <v>154</v>
      </c>
      <c r="I59" s="252"/>
      <c r="J59" s="253"/>
      <c r="K59" s="84"/>
      <c r="L59" s="103">
        <f>+I59</f>
        <v>0</v>
      </c>
      <c r="M59" s="84"/>
      <c r="N59" s="85">
        <f>IF(K59&gt;0,(+L59*V59)*M59,0)</f>
        <v>0</v>
      </c>
      <c r="O59" s="84"/>
      <c r="P59" s="254">
        <f>IF(K59&gt;0,(+L59*W59)*O59,0)</f>
        <v>0</v>
      </c>
      <c r="Q59" s="255"/>
      <c r="R59" s="86"/>
      <c r="S59" s="87">
        <f>IF(K59&gt;0,(+L59*X59)*R59,0)</f>
        <v>0</v>
      </c>
      <c r="T59" s="13">
        <f t="shared" si="3"/>
        <v>0</v>
      </c>
      <c r="U59" s="88"/>
      <c r="V59" s="55">
        <v>0.2</v>
      </c>
      <c r="W59" s="55">
        <v>0.3</v>
      </c>
      <c r="X59" s="55">
        <v>0.5</v>
      </c>
    </row>
    <row r="60" spans="1:26" ht="17.45" customHeight="1" x14ac:dyDescent="0.2">
      <c r="A60" s="179" t="s">
        <v>146</v>
      </c>
      <c r="B60" s="229"/>
      <c r="C60" s="229"/>
      <c r="D60" s="230" t="s">
        <v>8</v>
      </c>
      <c r="E60" s="231"/>
      <c r="F60" s="232"/>
      <c r="G60" s="233"/>
      <c r="H60" s="102" t="s">
        <v>154</v>
      </c>
      <c r="I60" s="234"/>
      <c r="J60" s="235"/>
      <c r="K60" s="16"/>
      <c r="L60" s="83">
        <f>+I60</f>
        <v>0</v>
      </c>
      <c r="M60" s="16"/>
      <c r="N60" s="54">
        <f>IF(K60&gt;0,(+L60*V60)*M60,0)</f>
        <v>0</v>
      </c>
      <c r="O60" s="16"/>
      <c r="P60" s="236">
        <f>IF(K60&gt;0,(+L60*W60)*O60,0)</f>
        <v>0</v>
      </c>
      <c r="Q60" s="237"/>
      <c r="R60" s="47"/>
      <c r="S60" s="50">
        <f t="shared" ref="S60:S61" si="4">IF(K60&gt;0,(+L60*X60)*R60,0)</f>
        <v>0</v>
      </c>
      <c r="T60" s="13">
        <f t="shared" si="3"/>
        <v>0</v>
      </c>
      <c r="U60" s="5"/>
      <c r="V60" s="55">
        <v>0.2</v>
      </c>
      <c r="W60" s="55">
        <v>0.3</v>
      </c>
      <c r="X60" s="55">
        <v>0.5</v>
      </c>
    </row>
    <row r="61" spans="1:26" ht="17.45" customHeight="1" x14ac:dyDescent="0.2">
      <c r="A61" s="179" t="s">
        <v>147</v>
      </c>
      <c r="B61" s="229"/>
      <c r="C61" s="229"/>
      <c r="D61" s="230" t="s">
        <v>8</v>
      </c>
      <c r="E61" s="231"/>
      <c r="F61" s="232"/>
      <c r="G61" s="233"/>
      <c r="H61" s="102" t="s">
        <v>154</v>
      </c>
      <c r="I61" s="234"/>
      <c r="J61" s="235"/>
      <c r="K61" s="16"/>
      <c r="L61" s="83">
        <f>+I61</f>
        <v>0</v>
      </c>
      <c r="M61" s="16"/>
      <c r="N61" s="54">
        <f>IF(K61&gt;0,(+L61*V61)*M61,0)</f>
        <v>0</v>
      </c>
      <c r="O61" s="16"/>
      <c r="P61" s="236">
        <f>IF(K61&gt;0,(+L61*W61)*O61,0)</f>
        <v>0</v>
      </c>
      <c r="Q61" s="237"/>
      <c r="R61" s="47"/>
      <c r="S61" s="50">
        <f t="shared" si="4"/>
        <v>0</v>
      </c>
      <c r="T61" s="13">
        <f t="shared" si="3"/>
        <v>0</v>
      </c>
      <c r="U61" s="5"/>
      <c r="V61" s="55">
        <v>0.2</v>
      </c>
      <c r="W61" s="55">
        <v>0.3</v>
      </c>
      <c r="X61" s="55">
        <v>0.5</v>
      </c>
    </row>
    <row r="62" spans="1:26" ht="15.95" customHeight="1" x14ac:dyDescent="0.2">
      <c r="A62" s="215" t="s">
        <v>149</v>
      </c>
      <c r="B62" s="216"/>
      <c r="C62" s="216"/>
      <c r="D62" s="217" t="str">
        <f>IF(Y5=1,"6-12 timer",IF(Z5=1,"f.o.m. 12 timer","under 6 timer"))</f>
        <v>under 6 timer</v>
      </c>
      <c r="E62" s="218"/>
      <c r="F62" s="218"/>
      <c r="G62" s="218"/>
      <c r="H62" s="102" t="s">
        <v>154</v>
      </c>
      <c r="I62" s="219">
        <f>IF(I59&gt;0,I59,IF(I60&gt;0,I60,IF(I61&gt;0,I61,0)))</f>
        <v>0</v>
      </c>
      <c r="J62" s="220"/>
      <c r="K62" s="81">
        <f>IF(OR(I59&gt;0,I60&gt;0,I61&gt;0),IF(Y5=1,1,IF(Z5=1,1,0)),0)</f>
        <v>0</v>
      </c>
      <c r="L62" s="82">
        <f>IF(K62=1,IF(Y5=1,(I62/2),IF(Z5=1,I62)),0)</f>
        <v>0</v>
      </c>
      <c r="M62" s="68"/>
      <c r="N62" s="69">
        <f>IF(K62&gt;0,(+I62*V62)*M62,0)</f>
        <v>0</v>
      </c>
      <c r="O62" s="68"/>
      <c r="P62" s="221">
        <f>IF(K62&gt;0,(+I62*W62)*O62,0)</f>
        <v>0</v>
      </c>
      <c r="Q62" s="222"/>
      <c r="R62" s="70"/>
      <c r="S62" s="71">
        <f>IF(K62&gt;0,(+I62*X62)*R62,0)</f>
        <v>0</v>
      </c>
      <c r="T62" s="13">
        <f>ROUND((IF((K62*L62)-N62-P62-S62&lt;0,0,(K62*L62)-N62-P62-S62)),0)</f>
        <v>0</v>
      </c>
      <c r="U62" s="73"/>
      <c r="V62" s="55">
        <v>0.2</v>
      </c>
      <c r="W62" s="55">
        <v>0.3</v>
      </c>
      <c r="X62" s="55">
        <v>0.5</v>
      </c>
    </row>
    <row r="63" spans="1:26" ht="14.45" customHeight="1" x14ac:dyDescent="0.2">
      <c r="A63" s="223" t="s">
        <v>123</v>
      </c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5"/>
    </row>
    <row r="64" spans="1:26" ht="13.7" customHeight="1" x14ac:dyDescent="0.2">
      <c r="A64" s="226" t="s">
        <v>152</v>
      </c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8"/>
    </row>
    <row r="65" spans="1:21" ht="13.7" customHeight="1" x14ac:dyDescent="0.2">
      <c r="A65" s="205" t="s">
        <v>155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7"/>
    </row>
    <row r="66" spans="1:21" ht="14.45" customHeight="1" x14ac:dyDescent="0.2">
      <c r="A66" s="208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</row>
    <row r="67" spans="1:21" ht="17.25" customHeight="1" x14ac:dyDescent="0.2">
      <c r="A67" s="190" t="s">
        <v>3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209" t="s">
        <v>57</v>
      </c>
      <c r="P67" s="171"/>
      <c r="Q67" s="171"/>
      <c r="R67" s="210" t="s">
        <v>63</v>
      </c>
      <c r="S67" s="209"/>
      <c r="T67" s="25" t="s">
        <v>0</v>
      </c>
      <c r="U67" s="25" t="s">
        <v>7</v>
      </c>
    </row>
    <row r="68" spans="1:21" ht="16.7" customHeight="1" x14ac:dyDescent="0.2">
      <c r="A68" s="211" t="s">
        <v>105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2"/>
      <c r="P68" s="181"/>
      <c r="Q68" s="181"/>
      <c r="R68" s="213">
        <v>430</v>
      </c>
      <c r="S68" s="214"/>
      <c r="T68" s="13">
        <f>+O68*R68</f>
        <v>0</v>
      </c>
      <c r="U68" s="5"/>
    </row>
    <row r="69" spans="1:21" ht="16.7" customHeight="1" x14ac:dyDescent="0.2">
      <c r="A69" s="188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89"/>
      <c r="P69" s="189"/>
      <c r="Q69" s="189"/>
      <c r="R69" s="189"/>
      <c r="S69" s="189"/>
      <c r="T69" s="189"/>
      <c r="U69" s="189"/>
    </row>
    <row r="70" spans="1:21" ht="17.25" customHeight="1" x14ac:dyDescent="0.2">
      <c r="A70" s="190" t="s">
        <v>46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2"/>
      <c r="R70" s="193" t="s">
        <v>116</v>
      </c>
      <c r="S70" s="193"/>
      <c r="T70" s="11" t="s">
        <v>20</v>
      </c>
      <c r="U70" s="20" t="s">
        <v>5</v>
      </c>
    </row>
    <row r="71" spans="1:21" ht="15.2" customHeight="1" x14ac:dyDescent="0.2">
      <c r="A71" s="423" t="s">
        <v>70</v>
      </c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5"/>
      <c r="R71" s="193"/>
      <c r="S71" s="193"/>
      <c r="T71" s="39" t="s">
        <v>75</v>
      </c>
      <c r="U71" s="19" t="s">
        <v>54</v>
      </c>
    </row>
    <row r="72" spans="1:21" ht="15.95" customHeight="1" x14ac:dyDescent="0.2">
      <c r="A72" s="180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94"/>
      <c r="S72" s="195"/>
      <c r="T72" s="26"/>
      <c r="U72" s="5"/>
    </row>
    <row r="73" spans="1:21" ht="16.7" customHeight="1" x14ac:dyDescent="0.2">
      <c r="A73" s="180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6"/>
      <c r="S73" s="187"/>
      <c r="T73" s="26"/>
      <c r="U73" s="5"/>
    </row>
    <row r="74" spans="1:21" ht="16.7" customHeight="1" x14ac:dyDescent="0.2">
      <c r="A74" s="180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6"/>
      <c r="S74" s="187"/>
      <c r="T74" s="26"/>
      <c r="U74" s="5"/>
    </row>
    <row r="75" spans="1:21" ht="16.7" customHeight="1" x14ac:dyDescent="0.2">
      <c r="A75" s="180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6"/>
      <c r="S75" s="187"/>
      <c r="T75" s="26"/>
      <c r="U75" s="5"/>
    </row>
    <row r="76" spans="1:21" ht="16.7" customHeight="1" x14ac:dyDescent="0.2">
      <c r="A76" s="176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</row>
    <row r="77" spans="1:21" ht="17.25" customHeight="1" x14ac:dyDescent="0.2">
      <c r="A77" s="178" t="s">
        <v>28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5">
        <f>+T23+T27+T28+T29+T30+T35+T36+T38+T39+T47+T48+T49+T50+T54+T55+T56+T57+T59+T60+T61+T62+T68+T72+T73+T74+T75</f>
        <v>0</v>
      </c>
      <c r="U77" s="23"/>
    </row>
    <row r="78" spans="1:21" ht="18.2" customHeight="1" x14ac:dyDescent="0.2">
      <c r="A78" s="179" t="s">
        <v>64</v>
      </c>
      <c r="B78" s="171"/>
      <c r="C78" s="171"/>
      <c r="D78" s="171"/>
      <c r="E78" s="171"/>
      <c r="F78" s="180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26"/>
      <c r="U78" s="5"/>
    </row>
    <row r="79" spans="1:21" ht="15.95" customHeight="1" x14ac:dyDescent="0.2">
      <c r="A79" s="179" t="s">
        <v>40</v>
      </c>
      <c r="B79" s="171"/>
      <c r="C79" s="171"/>
      <c r="D79" s="171"/>
      <c r="E79" s="171"/>
      <c r="F79" s="180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26"/>
      <c r="U79" s="5"/>
    </row>
    <row r="80" spans="1:21" ht="16.7" customHeight="1" x14ac:dyDescent="0.2">
      <c r="A80" s="170" t="s">
        <v>88</v>
      </c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4">
        <f>+T77-SUM(T78:T79)</f>
        <v>0</v>
      </c>
      <c r="U80" s="23"/>
    </row>
    <row r="81" spans="1:36" ht="17.45" customHeight="1" x14ac:dyDescent="0.2">
      <c r="A81" s="172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</row>
    <row r="82" spans="1:36" ht="10.7" customHeight="1" x14ac:dyDescent="0.2">
      <c r="A82" s="174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</row>
    <row r="83" spans="1:36" ht="12.95" customHeight="1" x14ac:dyDescent="0.2">
      <c r="A83" s="58"/>
      <c r="B83" s="426" t="s">
        <v>69</v>
      </c>
      <c r="C83" s="426"/>
      <c r="D83" s="58"/>
      <c r="E83" s="427" t="s">
        <v>47</v>
      </c>
      <c r="F83" s="428"/>
      <c r="G83" s="428"/>
      <c r="H83" s="428"/>
      <c r="I83" s="428"/>
      <c r="J83" s="429"/>
      <c r="K83" s="59"/>
      <c r="L83" s="430" t="s">
        <v>126</v>
      </c>
      <c r="M83" s="430"/>
      <c r="N83" s="430"/>
      <c r="O83" s="430"/>
      <c r="P83" s="430"/>
      <c r="Q83" s="430"/>
      <c r="R83" s="430"/>
      <c r="S83" s="430"/>
      <c r="T83" s="430"/>
      <c r="U83" s="430"/>
    </row>
    <row r="84" spans="1:36" s="53" customFormat="1" ht="15.75" customHeight="1" x14ac:dyDescent="0.2">
      <c r="A84" s="431" t="s">
        <v>127</v>
      </c>
      <c r="B84" s="431"/>
      <c r="C84" s="431"/>
      <c r="D84" s="431"/>
      <c r="E84" s="431"/>
      <c r="F84" s="432"/>
      <c r="G84" s="433"/>
      <c r="H84" s="433"/>
      <c r="I84" s="433"/>
      <c r="J84" s="434"/>
      <c r="K84" s="59"/>
      <c r="L84" s="61"/>
      <c r="M84" s="435" t="s">
        <v>128</v>
      </c>
      <c r="N84" s="436"/>
      <c r="O84" s="437"/>
      <c r="P84" s="438"/>
      <c r="Q84" s="439"/>
      <c r="R84" s="440" t="s">
        <v>129</v>
      </c>
      <c r="S84" s="440"/>
      <c r="T84" s="440"/>
      <c r="U84" s="440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</row>
    <row r="85" spans="1:36" s="53" customFormat="1" ht="15.75" customHeight="1" x14ac:dyDescent="0.2">
      <c r="A85" s="157" t="s">
        <v>31</v>
      </c>
      <c r="B85" s="158"/>
      <c r="C85" s="158"/>
      <c r="D85" s="159"/>
      <c r="E85" s="157" t="s">
        <v>52</v>
      </c>
      <c r="F85" s="160"/>
      <c r="G85" s="160"/>
      <c r="H85" s="160"/>
      <c r="I85" s="160"/>
      <c r="J85" s="161"/>
      <c r="K85" s="60"/>
      <c r="L85" s="426" t="s">
        <v>23</v>
      </c>
      <c r="M85" s="426"/>
      <c r="N85" s="426"/>
      <c r="O85" s="426"/>
      <c r="P85" s="426"/>
      <c r="Q85" s="426"/>
      <c r="R85" s="426"/>
      <c r="S85" s="426"/>
      <c r="T85" s="426"/>
      <c r="U85" s="426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</row>
    <row r="86" spans="1:36" x14ac:dyDescent="0.2">
      <c r="A86" s="152"/>
      <c r="B86" s="152"/>
      <c r="C86" s="152"/>
      <c r="D86" s="152"/>
      <c r="E86" s="153"/>
      <c r="F86" s="154"/>
      <c r="G86" s="154"/>
      <c r="H86" s="154"/>
      <c r="I86" s="154"/>
      <c r="J86" s="155"/>
      <c r="K86" s="62"/>
      <c r="L86" s="156"/>
      <c r="M86" s="156"/>
      <c r="N86" s="156"/>
      <c r="O86" s="156"/>
      <c r="P86" s="156"/>
      <c r="Q86" s="156"/>
      <c r="R86" s="156"/>
      <c r="S86" s="156"/>
      <c r="T86" s="156"/>
      <c r="U86" s="156"/>
    </row>
    <row r="87" spans="1:36" s="65" customFormat="1" ht="29.2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</row>
  </sheetData>
  <sheetProtection sheet="1" formatCells="0" formatColumns="0" formatRows="0" insertColumns="0" insertRows="0" insertHyperlinks="0" deleteColumns="0" deleteRows="0" sort="0" autoFilter="0" pivotTables="0"/>
  <mergeCells count="268">
    <mergeCell ref="M37:U37"/>
    <mergeCell ref="A58:U58"/>
    <mergeCell ref="D61:E61"/>
    <mergeCell ref="I59:J59"/>
    <mergeCell ref="I60:J60"/>
    <mergeCell ref="I61:J61"/>
    <mergeCell ref="I62:J62"/>
    <mergeCell ref="F59:G59"/>
    <mergeCell ref="F60:G60"/>
    <mergeCell ref="F61:G61"/>
    <mergeCell ref="D62:G62"/>
    <mergeCell ref="A60:C60"/>
    <mergeCell ref="P60:Q60"/>
    <mergeCell ref="A61:C61"/>
    <mergeCell ref="P61:Q61"/>
    <mergeCell ref="M53:N53"/>
    <mergeCell ref="O53:Q53"/>
    <mergeCell ref="P54:Q54"/>
    <mergeCell ref="P55:Q55"/>
    <mergeCell ref="P56:Q56"/>
    <mergeCell ref="P57:Q57"/>
    <mergeCell ref="D59:E59"/>
    <mergeCell ref="D60:E60"/>
    <mergeCell ref="R53:S53"/>
    <mergeCell ref="A86:D86"/>
    <mergeCell ref="E86:J86"/>
    <mergeCell ref="L86:U86"/>
    <mergeCell ref="A84:E84"/>
    <mergeCell ref="F84:J84"/>
    <mergeCell ref="M84:O84"/>
    <mergeCell ref="P84:Q84"/>
    <mergeCell ref="R84:U84"/>
    <mergeCell ref="A85:D85"/>
    <mergeCell ref="E85:J85"/>
    <mergeCell ref="L85:U85"/>
    <mergeCell ref="A80:S80"/>
    <mergeCell ref="A81:U81"/>
    <mergeCell ref="A82:U82"/>
    <mergeCell ref="B83:C83"/>
    <mergeCell ref="E83:J83"/>
    <mergeCell ref="L83:U83"/>
    <mergeCell ref="A76:U76"/>
    <mergeCell ref="A77:S77"/>
    <mergeCell ref="A78:E78"/>
    <mergeCell ref="F78:S78"/>
    <mergeCell ref="A79:E79"/>
    <mergeCell ref="F79:S79"/>
    <mergeCell ref="A73:Q73"/>
    <mergeCell ref="R73:S73"/>
    <mergeCell ref="A74:Q74"/>
    <mergeCell ref="R74:S74"/>
    <mergeCell ref="A75:Q75"/>
    <mergeCell ref="R75:S75"/>
    <mergeCell ref="A69:U69"/>
    <mergeCell ref="A70:Q70"/>
    <mergeCell ref="R70:S71"/>
    <mergeCell ref="A71:Q71"/>
    <mergeCell ref="A72:Q72"/>
    <mergeCell ref="R72:S72"/>
    <mergeCell ref="A66:U66"/>
    <mergeCell ref="A67:N67"/>
    <mergeCell ref="O67:Q67"/>
    <mergeCell ref="R67:S67"/>
    <mergeCell ref="A68:N68"/>
    <mergeCell ref="O68:Q68"/>
    <mergeCell ref="R68:S68"/>
    <mergeCell ref="A62:C62"/>
    <mergeCell ref="P62:Q62"/>
    <mergeCell ref="A63:U63"/>
    <mergeCell ref="A64:U64"/>
    <mergeCell ref="A65:U65"/>
    <mergeCell ref="A59:C59"/>
    <mergeCell ref="P59:Q59"/>
    <mergeCell ref="A50:L50"/>
    <mergeCell ref="M50:N50"/>
    <mergeCell ref="P50:R50"/>
    <mergeCell ref="A51:U51"/>
    <mergeCell ref="A52:J52"/>
    <mergeCell ref="M52:S52"/>
    <mergeCell ref="A54:J54"/>
    <mergeCell ref="A55:J55"/>
    <mergeCell ref="A56:J56"/>
    <mergeCell ref="A57:C57"/>
    <mergeCell ref="D57:J57"/>
    <mergeCell ref="A53:J53"/>
    <mergeCell ref="A48:L48"/>
    <mergeCell ref="M48:N48"/>
    <mergeCell ref="P48:R48"/>
    <mergeCell ref="A49:L49"/>
    <mergeCell ref="M49:N49"/>
    <mergeCell ref="P49:R49"/>
    <mergeCell ref="A46:L46"/>
    <mergeCell ref="M46:N46"/>
    <mergeCell ref="P46:Q46"/>
    <mergeCell ref="A47:L47"/>
    <mergeCell ref="M47:N47"/>
    <mergeCell ref="P47:R47"/>
    <mergeCell ref="A30:C30"/>
    <mergeCell ref="D30:G30"/>
    <mergeCell ref="H30:N30"/>
    <mergeCell ref="O30:Q30"/>
    <mergeCell ref="R30:S30"/>
    <mergeCell ref="A31:U31"/>
    <mergeCell ref="A32:U32"/>
    <mergeCell ref="A44:U44"/>
    <mergeCell ref="A45:L45"/>
    <mergeCell ref="M45:Q45"/>
    <mergeCell ref="A33:J33"/>
    <mergeCell ref="M33:S33"/>
    <mergeCell ref="M34:N34"/>
    <mergeCell ref="O34:Q34"/>
    <mergeCell ref="R34:S34"/>
    <mergeCell ref="P35:Q35"/>
    <mergeCell ref="A35:J35"/>
    <mergeCell ref="A36:J36"/>
    <mergeCell ref="A38:J38"/>
    <mergeCell ref="A41:U41"/>
    <mergeCell ref="A42:U42"/>
    <mergeCell ref="K33:K34"/>
    <mergeCell ref="P36:Q36"/>
    <mergeCell ref="A37:C37"/>
    <mergeCell ref="A28:N28"/>
    <mergeCell ref="O28:Q28"/>
    <mergeCell ref="R28:S28"/>
    <mergeCell ref="A29:C29"/>
    <mergeCell ref="D29:G29"/>
    <mergeCell ref="H29:N29"/>
    <mergeCell ref="O29:Q29"/>
    <mergeCell ref="R29:S29"/>
    <mergeCell ref="A25:U25"/>
    <mergeCell ref="A26:N26"/>
    <mergeCell ref="O26:Q26"/>
    <mergeCell ref="R26:S26"/>
    <mergeCell ref="A27:N27"/>
    <mergeCell ref="O27:Q27"/>
    <mergeCell ref="R27:S27"/>
    <mergeCell ref="R22:S22"/>
    <mergeCell ref="A23:K23"/>
    <mergeCell ref="L23:N23"/>
    <mergeCell ref="O23:Q23"/>
    <mergeCell ref="R23:S23"/>
    <mergeCell ref="A24:K24"/>
    <mergeCell ref="L24:N24"/>
    <mergeCell ref="O24:Q24"/>
    <mergeCell ref="R24:U24"/>
    <mergeCell ref="A22:B22"/>
    <mergeCell ref="C22:D22"/>
    <mergeCell ref="E22:G22"/>
    <mergeCell ref="H22:J22"/>
    <mergeCell ref="L22:N22"/>
    <mergeCell ref="O22:Q22"/>
    <mergeCell ref="R20:S20"/>
    <mergeCell ref="A21:B21"/>
    <mergeCell ref="C21:D21"/>
    <mergeCell ref="E21:G21"/>
    <mergeCell ref="H21:J21"/>
    <mergeCell ref="L21:N21"/>
    <mergeCell ref="O21:Q21"/>
    <mergeCell ref="R21:S21"/>
    <mergeCell ref="A20:B20"/>
    <mergeCell ref="C20:D20"/>
    <mergeCell ref="E20:G20"/>
    <mergeCell ref="H20:J20"/>
    <mergeCell ref="L20:N20"/>
    <mergeCell ref="O20:Q20"/>
    <mergeCell ref="R18:S18"/>
    <mergeCell ref="A19:B19"/>
    <mergeCell ref="C19:D19"/>
    <mergeCell ref="E19:G19"/>
    <mergeCell ref="H19:J19"/>
    <mergeCell ref="L19:N19"/>
    <mergeCell ref="O19:Q19"/>
    <mergeCell ref="R19:S19"/>
    <mergeCell ref="A18:B18"/>
    <mergeCell ref="C18:D18"/>
    <mergeCell ref="E18:G18"/>
    <mergeCell ref="H18:J18"/>
    <mergeCell ref="L18:N18"/>
    <mergeCell ref="O18:Q18"/>
    <mergeCell ref="R16:S16"/>
    <mergeCell ref="A17:B17"/>
    <mergeCell ref="C17:D17"/>
    <mergeCell ref="E17:G17"/>
    <mergeCell ref="H17:J17"/>
    <mergeCell ref="L17:N17"/>
    <mergeCell ref="O17:Q17"/>
    <mergeCell ref="R17:S17"/>
    <mergeCell ref="A16:B16"/>
    <mergeCell ref="C16:D16"/>
    <mergeCell ref="E16:G16"/>
    <mergeCell ref="H16:J16"/>
    <mergeCell ref="L16:N16"/>
    <mergeCell ref="O16:Q16"/>
    <mergeCell ref="R14:S14"/>
    <mergeCell ref="A15:B15"/>
    <mergeCell ref="C15:D15"/>
    <mergeCell ref="E15:G15"/>
    <mergeCell ref="H15:J15"/>
    <mergeCell ref="L15:N15"/>
    <mergeCell ref="O15:Q15"/>
    <mergeCell ref="R15:S15"/>
    <mergeCell ref="A14:B14"/>
    <mergeCell ref="C14:D14"/>
    <mergeCell ref="E14:G14"/>
    <mergeCell ref="H14:J14"/>
    <mergeCell ref="L14:N14"/>
    <mergeCell ref="O14:Q14"/>
    <mergeCell ref="R12:S12"/>
    <mergeCell ref="A13:B13"/>
    <mergeCell ref="C13:D13"/>
    <mergeCell ref="E13:G13"/>
    <mergeCell ref="H13:J13"/>
    <mergeCell ref="L13:N13"/>
    <mergeCell ref="O13:Q13"/>
    <mergeCell ref="R13:S13"/>
    <mergeCell ref="A12:B12"/>
    <mergeCell ref="C12:D12"/>
    <mergeCell ref="E12:G12"/>
    <mergeCell ref="H12:J12"/>
    <mergeCell ref="L12:N12"/>
    <mergeCell ref="O12:Q12"/>
    <mergeCell ref="A4:D4"/>
    <mergeCell ref="E4:K4"/>
    <mergeCell ref="L4:M4"/>
    <mergeCell ref="N4:P4"/>
    <mergeCell ref="R4:S4"/>
    <mergeCell ref="T4:U4"/>
    <mergeCell ref="R10:S11"/>
    <mergeCell ref="A11:B11"/>
    <mergeCell ref="C11:D11"/>
    <mergeCell ref="E11:G11"/>
    <mergeCell ref="H11:J11"/>
    <mergeCell ref="L11:N11"/>
    <mergeCell ref="O11:Q11"/>
    <mergeCell ref="A7:E7"/>
    <mergeCell ref="F7:U7"/>
    <mergeCell ref="A8:U8"/>
    <mergeCell ref="A9:U9"/>
    <mergeCell ref="A10:B10"/>
    <mergeCell ref="C10:D10"/>
    <mergeCell ref="E10:G10"/>
    <mergeCell ref="H10:J10"/>
    <mergeCell ref="L10:N10"/>
    <mergeCell ref="O10:Q10"/>
    <mergeCell ref="P38:Q38"/>
    <mergeCell ref="P39:Q39"/>
    <mergeCell ref="A40:U40"/>
    <mergeCell ref="A39:J39"/>
    <mergeCell ref="L33:L34"/>
    <mergeCell ref="A34:J34"/>
    <mergeCell ref="D37:G37"/>
    <mergeCell ref="I37:J37"/>
    <mergeCell ref="A1:S1"/>
    <mergeCell ref="T1:U1"/>
    <mergeCell ref="A3:B3"/>
    <mergeCell ref="C3:K3"/>
    <mergeCell ref="L3:M3"/>
    <mergeCell ref="N3:P3"/>
    <mergeCell ref="R3:S3"/>
    <mergeCell ref="T3:U3"/>
    <mergeCell ref="A5:B5"/>
    <mergeCell ref="C5:K5"/>
    <mergeCell ref="L5:M5"/>
    <mergeCell ref="N5:U5"/>
    <mergeCell ref="A6:B6"/>
    <mergeCell ref="C6:K6"/>
    <mergeCell ref="L6:M6"/>
    <mergeCell ref="N6:U6"/>
  </mergeCells>
  <pageMargins left="0.7" right="0.7" top="0.78740157499999996" bottom="0.78740157499999996" header="0.3" footer="0.3"/>
  <pageSetup paperSize="9" scale="51" orientation="portrait" horizontalDpi="4294967295" verticalDpi="4294967295" r:id="rId1"/>
  <headerFooter>
    <oddFooter>&amp;L&amp;7&amp;K9C9C9C© Copyright Sticos AS&amp;R&amp;7&amp;K9C9C9CUtskrift fra Sticos</oddFooter>
  </headerFooter>
  <ignoredErrors>
    <ignoredError sqref="L59 I6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9"/>
  <sheetViews>
    <sheetView showGridLines="0" zoomScaleNormal="100" workbookViewId="0">
      <selection activeCell="V1" sqref="V1:AB1048576"/>
    </sheetView>
  </sheetViews>
  <sheetFormatPr baseColWidth="10" defaultColWidth="9.140625" defaultRowHeight="12.75" x14ac:dyDescent="0.2"/>
  <cols>
    <col min="1" max="1" width="3.42578125" style="8" customWidth="1"/>
    <col min="2" max="2" width="12" style="8" customWidth="1"/>
    <col min="3" max="3" width="6.42578125" style="8" customWidth="1"/>
    <col min="4" max="4" width="4.5703125" style="8" customWidth="1"/>
    <col min="5" max="5" width="11" style="8" customWidth="1"/>
    <col min="6" max="6" width="4.7109375" style="8" customWidth="1"/>
    <col min="7" max="7" width="12.140625" style="8" customWidth="1"/>
    <col min="8" max="8" width="13.5703125" style="8" customWidth="1"/>
    <col min="9" max="9" width="6.140625" style="8" customWidth="1"/>
    <col min="10" max="10" width="6.42578125" style="8" customWidth="1"/>
    <col min="11" max="11" width="11.28515625" style="8" customWidth="1"/>
    <col min="12" max="12" width="11.85546875" style="8" customWidth="1"/>
    <col min="13" max="13" width="4.140625" style="8" customWidth="1"/>
    <col min="14" max="14" width="9.140625" style="8" customWidth="1"/>
    <col min="15" max="15" width="4.140625" style="8" customWidth="1"/>
    <col min="16" max="16" width="4" style="8" customWidth="1"/>
    <col min="17" max="17" width="6.140625" style="8" customWidth="1"/>
    <col min="18" max="18" width="4.140625" style="8" customWidth="1"/>
    <col min="19" max="19" width="11" style="8" customWidth="1"/>
    <col min="20" max="20" width="12.85546875" style="8" customWidth="1"/>
    <col min="21" max="21" width="12.7109375" style="8" customWidth="1"/>
    <col min="22" max="23" width="9.140625" style="38"/>
    <col min="24" max="25" width="9.140625" style="44"/>
    <col min="26" max="16384" width="9.140625" style="8"/>
  </cols>
  <sheetData>
    <row r="1" spans="1:23" ht="26.45" customHeight="1" x14ac:dyDescent="0.2">
      <c r="A1" s="442" t="s">
        <v>13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1">
        <v>2018</v>
      </c>
      <c r="U1" s="441"/>
    </row>
    <row r="2" spans="1:23" ht="16.7" customHeight="1" x14ac:dyDescent="0.2">
      <c r="A2" s="395" t="s">
        <v>85</v>
      </c>
      <c r="B2" s="396"/>
      <c r="C2" s="397"/>
      <c r="D2" s="398"/>
      <c r="E2" s="398"/>
      <c r="F2" s="398"/>
      <c r="G2" s="398"/>
      <c r="H2" s="398"/>
      <c r="I2" s="398"/>
      <c r="J2" s="398"/>
      <c r="K2" s="399"/>
      <c r="L2" s="262" t="s">
        <v>45</v>
      </c>
      <c r="M2" s="264"/>
      <c r="N2" s="400"/>
      <c r="O2" s="401"/>
      <c r="P2" s="402"/>
      <c r="Q2" s="57" t="s">
        <v>1</v>
      </c>
      <c r="R2" s="403"/>
      <c r="S2" s="404"/>
      <c r="T2" s="405" t="s">
        <v>122</v>
      </c>
      <c r="U2" s="406"/>
      <c r="V2" s="443"/>
      <c r="W2" s="443"/>
    </row>
    <row r="3" spans="1:23" ht="16.7" customHeight="1" x14ac:dyDescent="0.2">
      <c r="A3" s="178" t="s">
        <v>74</v>
      </c>
      <c r="B3" s="229"/>
      <c r="C3" s="381"/>
      <c r="D3" s="382"/>
      <c r="E3" s="383"/>
      <c r="F3" s="384"/>
      <c r="G3" s="384"/>
      <c r="H3" s="384"/>
      <c r="I3" s="384"/>
      <c r="J3" s="384"/>
      <c r="K3" s="385"/>
      <c r="L3" s="333" t="s">
        <v>72</v>
      </c>
      <c r="M3" s="377"/>
      <c r="N3" s="386"/>
      <c r="O3" s="387"/>
      <c r="P3" s="388"/>
      <c r="Q3" s="18" t="s">
        <v>1</v>
      </c>
      <c r="R3" s="389"/>
      <c r="S3" s="390"/>
      <c r="T3" s="391">
        <f>IF(OR(W3&gt;500,W3&lt;0),0,W3+W5)</f>
        <v>0</v>
      </c>
      <c r="U3" s="392"/>
      <c r="V3" s="38" t="s">
        <v>111</v>
      </c>
      <c r="W3" s="38">
        <f>_xlfn.DAYS(N3,N2)</f>
        <v>0</v>
      </c>
    </row>
    <row r="4" spans="1:23" ht="16.7" customHeight="1" x14ac:dyDescent="0.2">
      <c r="A4" s="178" t="s">
        <v>66</v>
      </c>
      <c r="B4" s="373"/>
      <c r="C4" s="374"/>
      <c r="D4" s="375"/>
      <c r="E4" s="407"/>
      <c r="F4" s="407"/>
      <c r="G4" s="407"/>
      <c r="H4" s="407"/>
      <c r="I4" s="407"/>
      <c r="J4" s="407"/>
      <c r="K4" s="408"/>
      <c r="L4" s="333" t="s">
        <v>65</v>
      </c>
      <c r="M4" s="377"/>
      <c r="N4" s="378"/>
      <c r="O4" s="379"/>
      <c r="P4" s="379"/>
      <c r="Q4" s="379"/>
      <c r="R4" s="379"/>
      <c r="S4" s="379"/>
      <c r="T4" s="379"/>
      <c r="U4" s="380"/>
      <c r="V4" s="38" t="s">
        <v>112</v>
      </c>
      <c r="W4" s="38">
        <f>IF(W5&gt;=6,1,0)</f>
        <v>0</v>
      </c>
    </row>
    <row r="5" spans="1:23" ht="16.7" customHeight="1" x14ac:dyDescent="0.2">
      <c r="A5" s="178" t="s">
        <v>125</v>
      </c>
      <c r="B5" s="373"/>
      <c r="C5" s="374"/>
      <c r="D5" s="375"/>
      <c r="E5" s="375"/>
      <c r="F5" s="375"/>
      <c r="G5" s="375"/>
      <c r="H5" s="375"/>
      <c r="I5" s="375"/>
      <c r="J5" s="375"/>
      <c r="K5" s="376"/>
      <c r="L5" s="333" t="s">
        <v>14</v>
      </c>
      <c r="M5" s="377"/>
      <c r="N5" s="378"/>
      <c r="O5" s="379"/>
      <c r="P5" s="379"/>
      <c r="Q5" s="379"/>
      <c r="R5" s="379"/>
      <c r="S5" s="379"/>
      <c r="T5" s="379"/>
      <c r="U5" s="380"/>
      <c r="V5" s="38" t="s">
        <v>112</v>
      </c>
      <c r="W5" s="38">
        <f>IF(W6&gt;=6,1,0)</f>
        <v>0</v>
      </c>
    </row>
    <row r="6" spans="1:23" ht="16.7" customHeight="1" x14ac:dyDescent="0.2">
      <c r="A6" s="409" t="s">
        <v>78</v>
      </c>
      <c r="B6" s="410"/>
      <c r="C6" s="411"/>
      <c r="D6" s="411"/>
      <c r="E6" s="356"/>
      <c r="F6" s="412"/>
      <c r="G6" s="413"/>
      <c r="H6" s="413"/>
      <c r="I6" s="413"/>
      <c r="J6" s="413"/>
      <c r="K6" s="413"/>
      <c r="L6" s="360"/>
      <c r="M6" s="360"/>
      <c r="N6" s="360"/>
      <c r="O6" s="360"/>
      <c r="P6" s="360"/>
      <c r="Q6" s="360"/>
      <c r="R6" s="360"/>
      <c r="S6" s="360"/>
      <c r="T6" s="360"/>
      <c r="U6" s="361"/>
      <c r="W6" s="38">
        <f>(R3-R2)*24</f>
        <v>0</v>
      </c>
    </row>
    <row r="7" spans="1:23" ht="10.7" customHeight="1" x14ac:dyDescent="0.2">
      <c r="A7" s="172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414"/>
    </row>
    <row r="8" spans="1:23" ht="15.2" customHeight="1" x14ac:dyDescent="0.2">
      <c r="A8" s="461" t="s">
        <v>68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3"/>
    </row>
    <row r="9" spans="1:23" ht="15.95" customHeight="1" x14ac:dyDescent="0.2">
      <c r="A9" s="460" t="s">
        <v>56</v>
      </c>
      <c r="B9" s="453"/>
      <c r="C9" s="460" t="s">
        <v>38</v>
      </c>
      <c r="D9" s="453"/>
      <c r="E9" s="452"/>
      <c r="F9" s="453"/>
      <c r="G9" s="453"/>
      <c r="H9" s="452" t="s">
        <v>36</v>
      </c>
      <c r="I9" s="453"/>
      <c r="J9" s="453"/>
      <c r="K9" s="20" t="s">
        <v>56</v>
      </c>
      <c r="L9" s="460" t="s">
        <v>73</v>
      </c>
      <c r="M9" s="453"/>
      <c r="N9" s="453"/>
      <c r="O9" s="460" t="s">
        <v>58</v>
      </c>
      <c r="P9" s="453"/>
      <c r="Q9" s="453"/>
      <c r="R9" s="464" t="s">
        <v>115</v>
      </c>
      <c r="S9" s="465"/>
      <c r="T9" s="20" t="s">
        <v>20</v>
      </c>
      <c r="U9" s="34" t="s">
        <v>71</v>
      </c>
    </row>
    <row r="10" spans="1:23" ht="15.95" customHeight="1" x14ac:dyDescent="0.2">
      <c r="A10" s="351" t="s">
        <v>31</v>
      </c>
      <c r="B10" s="284"/>
      <c r="C10" s="352" t="s">
        <v>17</v>
      </c>
      <c r="D10" s="284"/>
      <c r="E10" s="352" t="s">
        <v>26</v>
      </c>
      <c r="F10" s="284"/>
      <c r="G10" s="284"/>
      <c r="H10" s="352" t="s">
        <v>30</v>
      </c>
      <c r="I10" s="284"/>
      <c r="J10" s="284"/>
      <c r="K10" s="19" t="s">
        <v>37</v>
      </c>
      <c r="L10" s="351" t="s">
        <v>55</v>
      </c>
      <c r="M10" s="284"/>
      <c r="N10" s="284"/>
      <c r="O10" s="351" t="s">
        <v>34</v>
      </c>
      <c r="P10" s="284"/>
      <c r="Q10" s="284"/>
      <c r="R10" s="349"/>
      <c r="S10" s="350"/>
      <c r="T10" s="19" t="s">
        <v>75</v>
      </c>
      <c r="U10" s="19" t="s">
        <v>54</v>
      </c>
    </row>
    <row r="11" spans="1:23" ht="16.7" customHeight="1" x14ac:dyDescent="0.2">
      <c r="A11" s="343"/>
      <c r="B11" s="344"/>
      <c r="C11" s="345"/>
      <c r="D11" s="346"/>
      <c r="E11" s="180"/>
      <c r="F11" s="181"/>
      <c r="G11" s="181"/>
      <c r="H11" s="180"/>
      <c r="I11" s="181"/>
      <c r="J11" s="181"/>
      <c r="K11" s="21"/>
      <c r="L11" s="180"/>
      <c r="M11" s="181"/>
      <c r="N11" s="181"/>
      <c r="O11" s="338"/>
      <c r="P11" s="339"/>
      <c r="Q11" s="339"/>
      <c r="R11" s="415"/>
      <c r="S11" s="416"/>
      <c r="T11" s="22"/>
      <c r="U11" s="21"/>
    </row>
    <row r="12" spans="1:23" ht="16.7" customHeight="1" x14ac:dyDescent="0.2">
      <c r="A12" s="343"/>
      <c r="B12" s="344"/>
      <c r="C12" s="345"/>
      <c r="D12" s="346"/>
      <c r="E12" s="180"/>
      <c r="F12" s="181"/>
      <c r="G12" s="181"/>
      <c r="H12" s="180"/>
      <c r="I12" s="181"/>
      <c r="J12" s="181"/>
      <c r="K12" s="21"/>
      <c r="L12" s="180"/>
      <c r="M12" s="181"/>
      <c r="N12" s="181"/>
      <c r="O12" s="338"/>
      <c r="P12" s="339"/>
      <c r="Q12" s="339"/>
      <c r="R12" s="415"/>
      <c r="S12" s="416"/>
      <c r="T12" s="22"/>
      <c r="U12" s="21"/>
    </row>
    <row r="13" spans="1:23" ht="16.7" customHeight="1" x14ac:dyDescent="0.2">
      <c r="A13" s="343"/>
      <c r="B13" s="344"/>
      <c r="C13" s="345"/>
      <c r="D13" s="346"/>
      <c r="E13" s="180"/>
      <c r="F13" s="181"/>
      <c r="G13" s="181"/>
      <c r="H13" s="180"/>
      <c r="I13" s="181"/>
      <c r="J13" s="181"/>
      <c r="K13" s="21"/>
      <c r="L13" s="180"/>
      <c r="M13" s="181"/>
      <c r="N13" s="181"/>
      <c r="O13" s="338"/>
      <c r="P13" s="339"/>
      <c r="Q13" s="339"/>
      <c r="R13" s="415"/>
      <c r="S13" s="416"/>
      <c r="T13" s="22"/>
      <c r="U13" s="21"/>
    </row>
    <row r="14" spans="1:23" ht="16.7" customHeight="1" x14ac:dyDescent="0.2">
      <c r="A14" s="343"/>
      <c r="B14" s="344"/>
      <c r="C14" s="345"/>
      <c r="D14" s="346"/>
      <c r="E14" s="180"/>
      <c r="F14" s="181"/>
      <c r="G14" s="181"/>
      <c r="H14" s="180"/>
      <c r="I14" s="181"/>
      <c r="J14" s="181"/>
      <c r="K14" s="21"/>
      <c r="L14" s="180"/>
      <c r="M14" s="181"/>
      <c r="N14" s="181"/>
      <c r="O14" s="338"/>
      <c r="P14" s="339"/>
      <c r="Q14" s="339"/>
      <c r="R14" s="415"/>
      <c r="S14" s="416"/>
      <c r="T14" s="22"/>
      <c r="U14" s="21"/>
    </row>
    <row r="15" spans="1:23" ht="16.7" customHeight="1" x14ac:dyDescent="0.2">
      <c r="A15" s="343"/>
      <c r="B15" s="344"/>
      <c r="C15" s="345"/>
      <c r="D15" s="346"/>
      <c r="E15" s="180"/>
      <c r="F15" s="181"/>
      <c r="G15" s="181"/>
      <c r="H15" s="180"/>
      <c r="I15" s="181"/>
      <c r="J15" s="181"/>
      <c r="K15" s="21"/>
      <c r="L15" s="180"/>
      <c r="M15" s="181"/>
      <c r="N15" s="181"/>
      <c r="O15" s="338"/>
      <c r="P15" s="339"/>
      <c r="Q15" s="339"/>
      <c r="R15" s="415"/>
      <c r="S15" s="416"/>
      <c r="T15" s="22"/>
      <c r="U15" s="21"/>
    </row>
    <row r="16" spans="1:23" ht="16.7" customHeight="1" x14ac:dyDescent="0.2">
      <c r="A16" s="343"/>
      <c r="B16" s="344"/>
      <c r="C16" s="345"/>
      <c r="D16" s="346"/>
      <c r="E16" s="180"/>
      <c r="F16" s="181"/>
      <c r="G16" s="181"/>
      <c r="H16" s="180"/>
      <c r="I16" s="181"/>
      <c r="J16" s="181"/>
      <c r="K16" s="21"/>
      <c r="L16" s="180"/>
      <c r="M16" s="181"/>
      <c r="N16" s="181"/>
      <c r="O16" s="338"/>
      <c r="P16" s="339"/>
      <c r="Q16" s="339"/>
      <c r="R16" s="415"/>
      <c r="S16" s="416"/>
      <c r="T16" s="22"/>
      <c r="U16" s="21"/>
    </row>
    <row r="17" spans="1:21" ht="16.7" customHeight="1" x14ac:dyDescent="0.2">
      <c r="A17" s="343"/>
      <c r="B17" s="344"/>
      <c r="C17" s="345"/>
      <c r="D17" s="346"/>
      <c r="E17" s="180"/>
      <c r="F17" s="181"/>
      <c r="G17" s="181"/>
      <c r="H17" s="180"/>
      <c r="I17" s="181"/>
      <c r="J17" s="181"/>
      <c r="K17" s="21"/>
      <c r="L17" s="180"/>
      <c r="M17" s="181"/>
      <c r="N17" s="181"/>
      <c r="O17" s="338"/>
      <c r="P17" s="339"/>
      <c r="Q17" s="339"/>
      <c r="R17" s="415"/>
      <c r="S17" s="416"/>
      <c r="T17" s="22"/>
      <c r="U17" s="21"/>
    </row>
    <row r="18" spans="1:21" ht="16.7" customHeight="1" x14ac:dyDescent="0.2">
      <c r="A18" s="343"/>
      <c r="B18" s="344"/>
      <c r="C18" s="345"/>
      <c r="D18" s="346"/>
      <c r="E18" s="180"/>
      <c r="F18" s="181"/>
      <c r="G18" s="181"/>
      <c r="H18" s="180"/>
      <c r="I18" s="181"/>
      <c r="J18" s="181"/>
      <c r="K18" s="21"/>
      <c r="L18" s="180"/>
      <c r="M18" s="181"/>
      <c r="N18" s="181"/>
      <c r="O18" s="338"/>
      <c r="P18" s="339"/>
      <c r="Q18" s="339"/>
      <c r="R18" s="415"/>
      <c r="S18" s="416"/>
      <c r="T18" s="22"/>
      <c r="U18" s="21"/>
    </row>
    <row r="19" spans="1:21" ht="16.7" customHeight="1" x14ac:dyDescent="0.2">
      <c r="A19" s="343"/>
      <c r="B19" s="344"/>
      <c r="C19" s="345"/>
      <c r="D19" s="346"/>
      <c r="E19" s="180"/>
      <c r="F19" s="181"/>
      <c r="G19" s="181"/>
      <c r="H19" s="180"/>
      <c r="I19" s="181"/>
      <c r="J19" s="181"/>
      <c r="K19" s="21"/>
      <c r="L19" s="180"/>
      <c r="M19" s="181"/>
      <c r="N19" s="181"/>
      <c r="O19" s="338"/>
      <c r="P19" s="339"/>
      <c r="Q19" s="339"/>
      <c r="R19" s="415"/>
      <c r="S19" s="416"/>
      <c r="T19" s="22"/>
      <c r="U19" s="21"/>
    </row>
    <row r="20" spans="1:21" ht="16.7" customHeight="1" x14ac:dyDescent="0.2">
      <c r="A20" s="343"/>
      <c r="B20" s="344"/>
      <c r="C20" s="345"/>
      <c r="D20" s="346"/>
      <c r="E20" s="180"/>
      <c r="F20" s="181"/>
      <c r="G20" s="181"/>
      <c r="H20" s="180"/>
      <c r="I20" s="181"/>
      <c r="J20" s="181"/>
      <c r="K20" s="21"/>
      <c r="L20" s="180"/>
      <c r="M20" s="181"/>
      <c r="N20" s="181"/>
      <c r="O20" s="338"/>
      <c r="P20" s="339"/>
      <c r="Q20" s="339"/>
      <c r="R20" s="415"/>
      <c r="S20" s="416"/>
      <c r="T20" s="22"/>
      <c r="U20" s="21"/>
    </row>
    <row r="21" spans="1:21" ht="16.7" customHeight="1" x14ac:dyDescent="0.2">
      <c r="A21" s="343"/>
      <c r="B21" s="344"/>
      <c r="C21" s="345"/>
      <c r="D21" s="346"/>
      <c r="E21" s="180"/>
      <c r="F21" s="181"/>
      <c r="G21" s="181"/>
      <c r="H21" s="180"/>
      <c r="I21" s="181"/>
      <c r="J21" s="181"/>
      <c r="K21" s="21"/>
      <c r="L21" s="180"/>
      <c r="M21" s="181"/>
      <c r="N21" s="181"/>
      <c r="O21" s="338"/>
      <c r="P21" s="339"/>
      <c r="Q21" s="339"/>
      <c r="R21" s="415"/>
      <c r="S21" s="416"/>
      <c r="T21" s="22"/>
      <c r="U21" s="21"/>
    </row>
    <row r="22" spans="1:21" ht="15.95" customHeight="1" x14ac:dyDescent="0.2">
      <c r="A22" s="179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333" t="s">
        <v>25</v>
      </c>
      <c r="M22" s="177"/>
      <c r="N22" s="177"/>
      <c r="O22" s="417">
        <f>SUM(O10:Q21)</f>
        <v>0</v>
      </c>
      <c r="P22" s="418"/>
      <c r="Q22" s="418"/>
      <c r="R22" s="409" t="s">
        <v>25</v>
      </c>
      <c r="S22" s="377"/>
      <c r="T22" s="24">
        <f>SUM(T10:T21)</f>
        <v>0</v>
      </c>
      <c r="U22" s="23"/>
    </row>
    <row r="23" spans="1:21" ht="15.95" customHeight="1" x14ac:dyDescent="0.2">
      <c r="A23" s="179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333" t="s">
        <v>27</v>
      </c>
      <c r="M23" s="177"/>
      <c r="N23" s="177"/>
      <c r="O23" s="338"/>
      <c r="P23" s="339"/>
      <c r="Q23" s="339"/>
      <c r="R23" s="340"/>
      <c r="S23" s="341"/>
      <c r="T23" s="341"/>
      <c r="U23" s="342"/>
    </row>
    <row r="24" spans="1:21" ht="9.9499999999999993" customHeight="1" x14ac:dyDescent="0.2">
      <c r="A24" s="172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</row>
    <row r="25" spans="1:21" ht="16.7" customHeight="1" x14ac:dyDescent="0.2">
      <c r="A25" s="458" t="s">
        <v>67</v>
      </c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261" t="s">
        <v>4</v>
      </c>
      <c r="P25" s="171"/>
      <c r="Q25" s="171"/>
      <c r="R25" s="210" t="s">
        <v>63</v>
      </c>
      <c r="S25" s="209"/>
      <c r="T25" s="25" t="s">
        <v>0</v>
      </c>
      <c r="U25" s="25" t="s">
        <v>7</v>
      </c>
    </row>
    <row r="26" spans="1:21" ht="15.95" customHeight="1" x14ac:dyDescent="0.2">
      <c r="A26" s="256" t="s">
        <v>118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8"/>
      <c r="O26" s="312"/>
      <c r="P26" s="313"/>
      <c r="Q26" s="313"/>
      <c r="R26" s="316"/>
      <c r="S26" s="317"/>
      <c r="T26" s="13">
        <f>+O26*R26</f>
        <v>0</v>
      </c>
      <c r="U26" s="5"/>
    </row>
    <row r="27" spans="1:21" ht="15.2" customHeight="1" x14ac:dyDescent="0.2">
      <c r="A27" s="256" t="s">
        <v>119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8"/>
      <c r="O27" s="312"/>
      <c r="P27" s="313"/>
      <c r="Q27" s="313"/>
      <c r="R27" s="316"/>
      <c r="S27" s="317"/>
      <c r="T27" s="13">
        <f>+O27*R27</f>
        <v>0</v>
      </c>
      <c r="U27" s="5"/>
    </row>
    <row r="28" spans="1:21" ht="16.7" customHeight="1" x14ac:dyDescent="0.2">
      <c r="A28" s="296" t="s">
        <v>19</v>
      </c>
      <c r="B28" s="419"/>
      <c r="C28" s="419"/>
      <c r="D28" s="420" t="s">
        <v>22</v>
      </c>
      <c r="E28" s="173"/>
      <c r="F28" s="173"/>
      <c r="G28" s="173"/>
      <c r="H28" s="180"/>
      <c r="I28" s="181"/>
      <c r="J28" s="181"/>
      <c r="K28" s="181"/>
      <c r="L28" s="181"/>
      <c r="M28" s="181"/>
      <c r="N28" s="181"/>
      <c r="O28" s="312"/>
      <c r="P28" s="313"/>
      <c r="Q28" s="313"/>
      <c r="R28" s="318">
        <v>1</v>
      </c>
      <c r="S28" s="319"/>
      <c r="T28" s="13">
        <f>+O28*R28</f>
        <v>0</v>
      </c>
      <c r="U28" s="5"/>
    </row>
    <row r="29" spans="1:21" ht="15.95" customHeight="1" x14ac:dyDescent="0.2">
      <c r="A29" s="306" t="s">
        <v>61</v>
      </c>
      <c r="B29" s="307"/>
      <c r="C29" s="307"/>
      <c r="D29" s="421" t="s">
        <v>114</v>
      </c>
      <c r="E29" s="421"/>
      <c r="F29" s="421"/>
      <c r="G29" s="422"/>
      <c r="H29" s="310"/>
      <c r="I29" s="310"/>
      <c r="J29" s="310"/>
      <c r="K29" s="310"/>
      <c r="L29" s="310"/>
      <c r="M29" s="310"/>
      <c r="N29" s="311"/>
      <c r="O29" s="312"/>
      <c r="P29" s="313"/>
      <c r="Q29" s="313"/>
      <c r="R29" s="314"/>
      <c r="S29" s="315"/>
      <c r="T29" s="13">
        <f>+O29*R29</f>
        <v>0</v>
      </c>
      <c r="U29" s="5"/>
    </row>
    <row r="30" spans="1:21" ht="10.7" customHeight="1" x14ac:dyDescent="0.2">
      <c r="A30" s="208"/>
      <c r="B30" s="175"/>
      <c r="C30" s="175"/>
      <c r="D30" s="175"/>
      <c r="E30" s="175"/>
      <c r="F30" s="175"/>
      <c r="G30" s="175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</row>
    <row r="31" spans="1:21" ht="15.2" customHeight="1" x14ac:dyDescent="0.2">
      <c r="A31" s="458" t="s">
        <v>60</v>
      </c>
      <c r="B31" s="459"/>
      <c r="C31" s="459"/>
      <c r="D31" s="459"/>
      <c r="E31" s="459"/>
      <c r="F31" s="459"/>
      <c r="G31" s="459"/>
      <c r="H31" s="460"/>
      <c r="I31" s="453"/>
      <c r="J31" s="453"/>
      <c r="K31" s="20"/>
      <c r="L31" s="20"/>
      <c r="M31" s="261" t="s">
        <v>91</v>
      </c>
      <c r="N31" s="171"/>
      <c r="O31" s="171"/>
      <c r="P31" s="171"/>
      <c r="Q31" s="171"/>
      <c r="R31" s="171"/>
      <c r="S31" s="171"/>
      <c r="T31" s="261" t="s">
        <v>0</v>
      </c>
      <c r="U31" s="261" t="s">
        <v>7</v>
      </c>
    </row>
    <row r="32" spans="1:21" ht="14.45" customHeight="1" x14ac:dyDescent="0.2">
      <c r="A32" s="459"/>
      <c r="B32" s="459"/>
      <c r="C32" s="459"/>
      <c r="D32" s="459"/>
      <c r="E32" s="459"/>
      <c r="F32" s="459"/>
      <c r="G32" s="459"/>
      <c r="H32" s="352" t="s">
        <v>8</v>
      </c>
      <c r="I32" s="284"/>
      <c r="J32" s="284"/>
      <c r="K32" s="19" t="s">
        <v>57</v>
      </c>
      <c r="L32" s="19" t="s">
        <v>63</v>
      </c>
      <c r="M32" s="261" t="s">
        <v>48</v>
      </c>
      <c r="N32" s="171"/>
      <c r="O32" s="261" t="s">
        <v>32</v>
      </c>
      <c r="P32" s="171"/>
      <c r="Q32" s="171"/>
      <c r="R32" s="210" t="s">
        <v>35</v>
      </c>
      <c r="S32" s="209"/>
      <c r="T32" s="171"/>
      <c r="U32" s="171"/>
    </row>
    <row r="33" spans="1:25" s="53" customFormat="1" ht="15.75" customHeight="1" x14ac:dyDescent="0.2">
      <c r="A33" s="179" t="s">
        <v>117</v>
      </c>
      <c r="B33" s="229"/>
      <c r="C33" s="229"/>
      <c r="D33" s="229"/>
      <c r="E33" s="229"/>
      <c r="F33" s="229"/>
      <c r="G33" s="229"/>
      <c r="H33" s="455" t="s">
        <v>6</v>
      </c>
      <c r="I33" s="456"/>
      <c r="J33" s="456"/>
      <c r="K33" s="35">
        <f>IF(H35&gt;0,0,IF(W3=0,IF(W6&lt;12,IF(W6&gt;=6,1,0),0),0))</f>
        <v>0</v>
      </c>
      <c r="L33" s="6">
        <v>289</v>
      </c>
      <c r="M33" s="46"/>
      <c r="N33" s="49">
        <f>IF(K33&gt;0,(+L33*0.2)*M33,0)</f>
        <v>0</v>
      </c>
      <c r="O33" s="16"/>
      <c r="P33" s="457">
        <f>IF(K33&gt;0,(+L33*0.3)*O33,0)</f>
        <v>0</v>
      </c>
      <c r="Q33" s="237"/>
      <c r="R33" s="47"/>
      <c r="S33" s="50">
        <f>IF(K33&gt;0,(+L33*0.5)*R33,0)</f>
        <v>0</v>
      </c>
      <c r="T33" s="13">
        <f>ROUND(IF(((+K33*L33)-P33-S33)&lt;0,0,((+K33*L33)-P33-S33-N33)),0)</f>
        <v>0</v>
      </c>
      <c r="U33" s="5"/>
      <c r="V33" s="51"/>
      <c r="W33" s="51"/>
      <c r="X33" s="52"/>
      <c r="Y33" s="52"/>
    </row>
    <row r="34" spans="1:25" s="53" customFormat="1" ht="15.75" customHeight="1" x14ac:dyDescent="0.2">
      <c r="A34" s="179" t="s">
        <v>24</v>
      </c>
      <c r="B34" s="229"/>
      <c r="C34" s="229"/>
      <c r="D34" s="229"/>
      <c r="E34" s="229"/>
      <c r="F34" s="229"/>
      <c r="G34" s="229"/>
      <c r="H34" s="455" t="s">
        <v>6</v>
      </c>
      <c r="I34" s="456"/>
      <c r="J34" s="456"/>
      <c r="K34" s="35">
        <f>IF(H36&gt;0,0,IF(W3=0,IF(W6&gt;=12,1,0),0))</f>
        <v>0</v>
      </c>
      <c r="L34" s="6">
        <v>537</v>
      </c>
      <c r="M34" s="46"/>
      <c r="N34" s="49">
        <f t="shared" ref="N34" si="0">IF(K34&gt;0,(+L34*0.2)*M34,0)</f>
        <v>0</v>
      </c>
      <c r="O34" s="16"/>
      <c r="P34" s="457">
        <f t="shared" ref="P34" si="1">IF(K34&gt;0,(+L34*0.3)*O34,0)</f>
        <v>0</v>
      </c>
      <c r="Q34" s="237"/>
      <c r="R34" s="47"/>
      <c r="S34" s="50">
        <f t="shared" ref="S34:S36" si="2">IF(K34&gt;0,(+L34*0.5)*R34,0)</f>
        <v>0</v>
      </c>
      <c r="T34" s="13">
        <f>ROUND(IF(((+K34*L34)-P34-S34)&lt;0,0,((+K34*L34)-P34-S34-N34)),0)</f>
        <v>0</v>
      </c>
      <c r="U34" s="5"/>
      <c r="V34" s="51"/>
      <c r="W34" s="51"/>
      <c r="X34" s="52"/>
      <c r="Y34" s="52"/>
    </row>
    <row r="35" spans="1:25" ht="15.95" customHeight="1" x14ac:dyDescent="0.2">
      <c r="A35" s="179" t="s">
        <v>92</v>
      </c>
      <c r="B35" s="171"/>
      <c r="C35" s="171"/>
      <c r="D35" s="171"/>
      <c r="E35" s="171"/>
      <c r="F35" s="171"/>
      <c r="G35" s="171"/>
      <c r="H35" s="180"/>
      <c r="I35" s="446"/>
      <c r="J35" s="446"/>
      <c r="K35" s="45">
        <f>IF(H35&gt;0,IF(W3=0,IF(W6&lt;12,IF(W6&gt;=6,1,0),0),0),0)</f>
        <v>0</v>
      </c>
      <c r="L35" s="26"/>
      <c r="M35" s="16"/>
      <c r="N35" s="49">
        <f>IF(K35&gt;0,(+L35*0.1)*M35,0)</f>
        <v>0</v>
      </c>
      <c r="O35" s="16"/>
      <c r="P35" s="457">
        <f>IF(K35&gt;0,(+L35*0.4)*O35,0)</f>
        <v>0</v>
      </c>
      <c r="Q35" s="237"/>
      <c r="R35" s="47"/>
      <c r="S35" s="50">
        <f t="shared" si="2"/>
        <v>0</v>
      </c>
      <c r="T35" s="13">
        <f>ROUND(IF((((+K35*L35)/3*2)-O35-S35)&lt;0,0,IF((((+K35*L35)/3*2)-P35-S35-N35)&lt;0,0,(((+K35*L35)/3*2)-P35-S35-N35))),0)</f>
        <v>0</v>
      </c>
      <c r="U35" s="5"/>
    </row>
    <row r="36" spans="1:25" ht="15.95" customHeight="1" x14ac:dyDescent="0.2">
      <c r="A36" s="179" t="s">
        <v>108</v>
      </c>
      <c r="B36" s="171"/>
      <c r="C36" s="171"/>
      <c r="D36" s="171"/>
      <c r="E36" s="171"/>
      <c r="F36" s="171"/>
      <c r="G36" s="171"/>
      <c r="H36" s="180"/>
      <c r="I36" s="446"/>
      <c r="J36" s="446"/>
      <c r="K36" s="45">
        <f>IF(H36&gt;0,IF(W3=0,IF(W6&gt;=12,1,0),0),0)</f>
        <v>0</v>
      </c>
      <c r="L36" s="26"/>
      <c r="M36" s="16"/>
      <c r="N36" s="49">
        <f>IF(K36&gt;0,(+L36*0.1)*M36,0)</f>
        <v>0</v>
      </c>
      <c r="O36" s="16"/>
      <c r="P36" s="457">
        <f>IF(K36&gt;0,(+L36*0.4)*O36,0)</f>
        <v>0</v>
      </c>
      <c r="Q36" s="237"/>
      <c r="R36" s="47"/>
      <c r="S36" s="50">
        <f t="shared" si="2"/>
        <v>0</v>
      </c>
      <c r="T36" s="13">
        <f>ROUND(IF(((+K36*L36)-P36-S36)&lt;0,0,((+K36*L36)-P36-S36-N36)),0)</f>
        <v>0</v>
      </c>
      <c r="U36" s="5"/>
    </row>
    <row r="37" spans="1:25" ht="14.45" customHeight="1" x14ac:dyDescent="0.2">
      <c r="A37" s="447" t="s">
        <v>93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</row>
    <row r="38" spans="1:25" ht="13.7" customHeight="1" x14ac:dyDescent="0.2">
      <c r="A38" s="444" t="s">
        <v>76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</row>
    <row r="39" spans="1:25" ht="25.5" customHeight="1" x14ac:dyDescent="0.2">
      <c r="A39" s="445" t="s">
        <v>109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</row>
    <row r="40" spans="1:25" ht="8.4499999999999993" customHeight="1" x14ac:dyDescent="0.2">
      <c r="A40" s="172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</row>
    <row r="41" spans="1:25" ht="16.7" customHeight="1" x14ac:dyDescent="0.2">
      <c r="A41" s="449" t="s">
        <v>84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1"/>
      <c r="N41" s="451"/>
      <c r="O41" s="451"/>
      <c r="P41" s="451"/>
      <c r="Q41" s="451"/>
      <c r="R41" s="451"/>
      <c r="S41" s="450"/>
      <c r="T41" s="450"/>
      <c r="U41" s="450"/>
    </row>
    <row r="42" spans="1:25" ht="15.95" customHeight="1" x14ac:dyDescent="0.2">
      <c r="A42" s="452" t="s">
        <v>29</v>
      </c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19"/>
      <c r="M42" s="454" t="s">
        <v>50</v>
      </c>
      <c r="N42" s="158"/>
      <c r="O42" s="158"/>
      <c r="P42" s="158"/>
      <c r="Q42" s="158"/>
      <c r="R42" s="41"/>
      <c r="S42" s="11" t="s">
        <v>51</v>
      </c>
      <c r="T42" s="20" t="s">
        <v>20</v>
      </c>
      <c r="U42" s="20" t="s">
        <v>5</v>
      </c>
    </row>
    <row r="43" spans="1:25" ht="15.2" customHeight="1" x14ac:dyDescent="0.2">
      <c r="A43" s="246" t="s">
        <v>15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5"/>
      <c r="M43" s="286" t="s">
        <v>16</v>
      </c>
      <c r="N43" s="274"/>
      <c r="O43" s="42" t="s">
        <v>2</v>
      </c>
      <c r="P43" s="287" t="s">
        <v>11</v>
      </c>
      <c r="Q43" s="274"/>
      <c r="R43" s="43"/>
      <c r="S43" s="39" t="s">
        <v>42</v>
      </c>
      <c r="T43" s="19" t="s">
        <v>75</v>
      </c>
      <c r="U43" s="19" t="s">
        <v>54</v>
      </c>
    </row>
    <row r="44" spans="1:25" ht="16.7" customHeight="1" x14ac:dyDescent="0.2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269"/>
      <c r="N44" s="270"/>
      <c r="O44" s="40" t="s">
        <v>2</v>
      </c>
      <c r="P44" s="271"/>
      <c r="Q44" s="271"/>
      <c r="R44" s="272"/>
      <c r="S44" s="5"/>
      <c r="T44" s="26"/>
      <c r="U44" s="5"/>
    </row>
    <row r="45" spans="1:25" ht="16.7" customHeight="1" x14ac:dyDescent="0.2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65"/>
      <c r="N45" s="266"/>
      <c r="O45" s="9" t="s">
        <v>2</v>
      </c>
      <c r="P45" s="267"/>
      <c r="Q45" s="267"/>
      <c r="R45" s="268"/>
      <c r="S45" s="5"/>
      <c r="T45" s="26"/>
      <c r="U45" s="5"/>
    </row>
    <row r="46" spans="1:25" ht="16.7" customHeight="1" x14ac:dyDescent="0.2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265"/>
      <c r="N46" s="266"/>
      <c r="O46" s="9" t="s">
        <v>2</v>
      </c>
      <c r="P46" s="267"/>
      <c r="Q46" s="267"/>
      <c r="R46" s="268"/>
      <c r="S46" s="5"/>
      <c r="T46" s="26"/>
      <c r="U46" s="5"/>
    </row>
    <row r="47" spans="1:25" ht="16.7" customHeight="1" x14ac:dyDescent="0.2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265"/>
      <c r="N47" s="266"/>
      <c r="O47" s="9" t="s">
        <v>2</v>
      </c>
      <c r="P47" s="267"/>
      <c r="Q47" s="267"/>
      <c r="R47" s="268"/>
      <c r="S47" s="5"/>
      <c r="T47" s="26"/>
      <c r="U47" s="5"/>
    </row>
    <row r="48" spans="1:25" ht="10.7" customHeight="1" x14ac:dyDescent="0.2">
      <c r="A48" s="172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</row>
    <row r="49" spans="1:24" ht="15.95" customHeight="1" x14ac:dyDescent="0.2">
      <c r="A49" s="190" t="s">
        <v>49</v>
      </c>
      <c r="B49" s="191"/>
      <c r="C49" s="191"/>
      <c r="D49" s="191"/>
      <c r="E49" s="191"/>
      <c r="F49" s="191"/>
      <c r="G49" s="191"/>
      <c r="H49" s="191"/>
      <c r="I49" s="191"/>
      <c r="J49" s="191"/>
      <c r="K49" s="37" t="s">
        <v>113</v>
      </c>
      <c r="L49" s="10"/>
      <c r="M49" s="261" t="s">
        <v>81</v>
      </c>
      <c r="N49" s="171"/>
      <c r="O49" s="171"/>
      <c r="P49" s="171"/>
      <c r="Q49" s="171"/>
      <c r="R49" s="171"/>
      <c r="S49" s="171"/>
      <c r="T49" s="20" t="s">
        <v>0</v>
      </c>
      <c r="U49" s="20" t="s">
        <v>7</v>
      </c>
    </row>
    <row r="50" spans="1:24" ht="16.7" customHeight="1" x14ac:dyDescent="0.2">
      <c r="A50" s="351" t="s">
        <v>79</v>
      </c>
      <c r="B50" s="284"/>
      <c r="C50" s="284"/>
      <c r="D50" s="352" t="s">
        <v>121</v>
      </c>
      <c r="E50" s="284"/>
      <c r="F50" s="284"/>
      <c r="G50" s="284"/>
      <c r="H50" s="284"/>
      <c r="I50" s="284"/>
      <c r="J50" s="284"/>
      <c r="K50" s="36">
        <f>IF(W3&gt;0,T3,0)</f>
        <v>0</v>
      </c>
      <c r="L50" s="19" t="s">
        <v>80</v>
      </c>
      <c r="M50" s="261" t="s">
        <v>48</v>
      </c>
      <c r="N50" s="171"/>
      <c r="O50" s="261" t="s">
        <v>32</v>
      </c>
      <c r="P50" s="171"/>
      <c r="Q50" s="171"/>
      <c r="R50" s="210" t="s">
        <v>35</v>
      </c>
      <c r="S50" s="209"/>
      <c r="T50" s="19"/>
      <c r="U50" s="19"/>
    </row>
    <row r="51" spans="1:24" ht="15.95" customHeight="1" x14ac:dyDescent="0.2">
      <c r="A51" s="179" t="s">
        <v>9</v>
      </c>
      <c r="B51" s="229"/>
      <c r="C51" s="229"/>
      <c r="D51" s="5"/>
      <c r="E51" s="23" t="s">
        <v>6</v>
      </c>
      <c r="F51" s="5"/>
      <c r="G51" s="180"/>
      <c r="H51" s="446"/>
      <c r="I51" s="446"/>
      <c r="J51" s="446"/>
      <c r="K51" s="16"/>
      <c r="L51" s="48">
        <v>569</v>
      </c>
      <c r="M51" s="16"/>
      <c r="N51" s="54">
        <f>IF(M51&gt;0,(+L51*V51)*M51,0)</f>
        <v>0</v>
      </c>
      <c r="O51" s="16"/>
      <c r="P51" s="236">
        <f>IF(O51&gt;0,(+L51*W51)*O51,0)</f>
        <v>0</v>
      </c>
      <c r="Q51" s="237"/>
      <c r="R51" s="47"/>
      <c r="S51" s="50">
        <f>IF(K51&gt;0,(+L51*X51)*R51,0)</f>
        <v>0</v>
      </c>
      <c r="T51" s="13">
        <f>ROUND(IF(((K51*L51)-N51-P51-S51)&lt;0,0,((K51*L51)-N51-P51-S51)),0)</f>
        <v>0</v>
      </c>
      <c r="U51" s="5"/>
      <c r="V51" s="55" t="b">
        <f>IF(AND(D51&gt;0,F51&gt;0),0,IF(AND(D51&lt;0,F51&lt;0),0,IF(D51&gt;0,0.2,IF(F51&gt;0,0.1))))</f>
        <v>0</v>
      </c>
      <c r="W51" s="55" t="b">
        <f>IF(AND(D51&gt;0,F51&gt;0),0,IF(AND(D51&lt;0,F51&lt;0),0,IF(D51&gt;0,0.3,IF(F51&gt;0,0.4))))</f>
        <v>0</v>
      </c>
      <c r="X51" s="55" t="b">
        <f>IF(AND(D51&gt;0,F51&gt;0),0,IF(AND(D51&lt;0,F51&lt;0),0,IF(D51&gt;0,0.5,IF(F51&gt;0,0.5))))</f>
        <v>0</v>
      </c>
    </row>
    <row r="52" spans="1:24" ht="17.45" customHeight="1" x14ac:dyDescent="0.2">
      <c r="A52" s="179" t="s">
        <v>43</v>
      </c>
      <c r="B52" s="229"/>
      <c r="C52" s="229"/>
      <c r="D52" s="5"/>
      <c r="E52" s="23" t="s">
        <v>6</v>
      </c>
      <c r="F52" s="5"/>
      <c r="G52" s="180"/>
      <c r="H52" s="446"/>
      <c r="I52" s="446"/>
      <c r="J52" s="446"/>
      <c r="K52" s="16"/>
      <c r="L52" s="48">
        <v>159</v>
      </c>
      <c r="M52" s="16"/>
      <c r="N52" s="54">
        <f t="shared" ref="N52" si="3">IF(M52&gt;0,(+L52*V52)*M52,0)</f>
        <v>0</v>
      </c>
      <c r="O52" s="16"/>
      <c r="P52" s="236">
        <f t="shared" ref="P52" si="4">IF(O52&gt;0,(+L52*W52)*O52,0)</f>
        <v>0</v>
      </c>
      <c r="Q52" s="237"/>
      <c r="R52" s="47"/>
      <c r="S52" s="50">
        <f t="shared" ref="S52" si="5">IF(K52&gt;0,(+L52*X52)*R52,0)</f>
        <v>0</v>
      </c>
      <c r="T52" s="13">
        <f>ROUND(IF(((K52*L52)-N52-P52-S52)&lt;0,0,((K52*L52)-N52-P52-S52)),0)</f>
        <v>0</v>
      </c>
      <c r="U52" s="5"/>
      <c r="V52" s="56" t="b">
        <f>IF(AND(D52&gt;0,F52&gt;0),0,IF(AND(D52&lt;0,F52&lt;0),0,IF(D52&gt;0,0.2,IF(F52&gt;0,0.1))))</f>
        <v>0</v>
      </c>
      <c r="W52" s="55" t="b">
        <f>IF(AND(D52&gt;0,F52&gt;0),0,IF(AND(D52&lt;0,F52&lt;0),0,IF(D52&gt;0,0.3,IF(F52&gt;0,0.4))))</f>
        <v>0</v>
      </c>
      <c r="X52" s="55" t="b">
        <f>IF(AND(D52&gt;0,F52&gt;0),0,IF(AND(D52&lt;0,F52&lt;0),0,IF(D52&gt;0,0.5,IF(F52&gt;0,0.5))))</f>
        <v>0</v>
      </c>
    </row>
    <row r="53" spans="1:24" ht="17.45" customHeight="1" x14ac:dyDescent="0.2">
      <c r="A53" s="179" t="s">
        <v>53</v>
      </c>
      <c r="B53" s="229"/>
      <c r="C53" s="229"/>
      <c r="D53" s="5"/>
      <c r="E53" s="23" t="s">
        <v>6</v>
      </c>
      <c r="F53" s="5"/>
      <c r="G53" s="180"/>
      <c r="H53" s="446"/>
      <c r="I53" s="446"/>
      <c r="J53" s="446"/>
      <c r="K53" s="16"/>
      <c r="L53" s="48">
        <v>88</v>
      </c>
      <c r="M53" s="16"/>
      <c r="N53" s="54">
        <f t="shared" ref="N53:N54" si="6">IF(M53&gt;0,(+L53*V53)*M53,0)</f>
        <v>0</v>
      </c>
      <c r="O53" s="16"/>
      <c r="P53" s="236">
        <f t="shared" ref="P53:P54" si="7">IF(O53&gt;0,(+L53*W53)*O53,0)</f>
        <v>0</v>
      </c>
      <c r="Q53" s="237"/>
      <c r="R53" s="47"/>
      <c r="S53" s="50">
        <f t="shared" ref="S53:S54" si="8">IF(K53&gt;0,(+L53*X53)*R53,0)</f>
        <v>0</v>
      </c>
      <c r="T53" s="13">
        <f>ROUND(IF(((K53*L53)-N53-P53-S53)&lt;0,0,((K53*L53)-N53-P53-S53)),0)</f>
        <v>0</v>
      </c>
      <c r="U53" s="5"/>
      <c r="V53" s="56" t="b">
        <f>IF(AND(D53&gt;0,F53&gt;0),0,IF(AND(D53&lt;0,F53&lt;0),0,IF(D53&gt;0,0.2,IF(F53&gt;0,0.1))))</f>
        <v>0</v>
      </c>
      <c r="W53" s="55" t="b">
        <f>IF(AND(D53&gt;0,F53&gt;0),0,IF(AND(D53&lt;0,F53&lt;0),0,IF(D53&gt;0,0.3,IF(F53&gt;0,0.4))))</f>
        <v>0</v>
      </c>
      <c r="X53" s="55" t="b">
        <f>IF(AND(D53&gt;0,F53&gt;0),0,IF(AND(D53&lt;0,F53&lt;0),0,IF(D53&gt;0,0.5,IF(F53&gt;0,0.5))))</f>
        <v>0</v>
      </c>
    </row>
    <row r="54" spans="1:24" ht="15.95" customHeight="1" x14ac:dyDescent="0.2">
      <c r="A54" s="180"/>
      <c r="B54" s="446"/>
      <c r="C54" s="446"/>
      <c r="D54" s="5"/>
      <c r="E54" s="23" t="s">
        <v>6</v>
      </c>
      <c r="F54" s="5"/>
      <c r="G54" s="180"/>
      <c r="H54" s="446"/>
      <c r="I54" s="446"/>
      <c r="J54" s="446"/>
      <c r="K54" s="16"/>
      <c r="L54" s="48"/>
      <c r="M54" s="16"/>
      <c r="N54" s="54">
        <f t="shared" si="6"/>
        <v>0</v>
      </c>
      <c r="O54" s="16"/>
      <c r="P54" s="236">
        <f t="shared" si="7"/>
        <v>0</v>
      </c>
      <c r="Q54" s="237"/>
      <c r="R54" s="47"/>
      <c r="S54" s="50">
        <f t="shared" si="8"/>
        <v>0</v>
      </c>
      <c r="T54" s="13">
        <f>ROUND(IF(((K54*L54)-N54-P54-S54)&lt;0,0,((K54*L54)-N54-P54-S54)),0)</f>
        <v>0</v>
      </c>
      <c r="U54" s="5"/>
      <c r="V54" s="56" t="b">
        <f>IF(AND(D54&gt;0,F54&gt;0),0,IF(AND(D54&lt;0,F54&lt;0),0,IF(D54&gt;0,0.2,IF(F54&gt;0,0.1))))</f>
        <v>0</v>
      </c>
      <c r="W54" s="55" t="b">
        <f>IF(AND(D54&gt;0,F54&gt;0),0,IF(AND(D54&lt;0,F54&lt;0),0,IF(D54&gt;0,0.3,IF(F54&gt;0,0.4))))</f>
        <v>0</v>
      </c>
      <c r="X54" s="55" t="b">
        <f>IF(AND(D54&gt;0,F54&gt;0),0,IF(AND(D54&lt;0,F54&lt;0),0,IF(D54&gt;0,0.5,IF(F54&gt;0,0.5))))</f>
        <v>0</v>
      </c>
    </row>
    <row r="55" spans="1:24" ht="14.45" customHeight="1" x14ac:dyDescent="0.2">
      <c r="A55" s="447" t="s">
        <v>123</v>
      </c>
      <c r="B55" s="448"/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48"/>
      <c r="U55" s="448"/>
    </row>
    <row r="56" spans="1:24" ht="13.7" customHeight="1" x14ac:dyDescent="0.2">
      <c r="A56" s="444" t="s">
        <v>124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</row>
    <row r="57" spans="1:24" ht="13.7" customHeight="1" x14ac:dyDescent="0.2">
      <c r="A57" s="444" t="s">
        <v>120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</row>
    <row r="58" spans="1:24" ht="14.45" customHeight="1" x14ac:dyDescent="0.2">
      <c r="A58" s="445" t="s">
        <v>77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</row>
    <row r="59" spans="1:24" ht="10.7" customHeight="1" x14ac:dyDescent="0.2">
      <c r="A59" s="172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</row>
    <row r="60" spans="1:24" ht="16.7" customHeight="1" x14ac:dyDescent="0.2">
      <c r="A60" s="190" t="s">
        <v>3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209" t="s">
        <v>57</v>
      </c>
      <c r="P60" s="171"/>
      <c r="Q60" s="171"/>
      <c r="R60" s="210" t="s">
        <v>63</v>
      </c>
      <c r="S60" s="209"/>
      <c r="T60" s="25" t="s">
        <v>0</v>
      </c>
      <c r="U60" s="25" t="s">
        <v>7</v>
      </c>
    </row>
    <row r="61" spans="1:24" ht="16.7" customHeight="1" x14ac:dyDescent="0.2">
      <c r="A61" s="211" t="s">
        <v>105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181"/>
      <c r="Q61" s="181"/>
      <c r="R61" s="213">
        <v>430</v>
      </c>
      <c r="S61" s="214"/>
      <c r="T61" s="13">
        <f>+O61*R61</f>
        <v>0</v>
      </c>
      <c r="U61" s="5"/>
    </row>
    <row r="62" spans="1:24" ht="12.2" customHeight="1" x14ac:dyDescent="0.2">
      <c r="A62" s="188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89"/>
      <c r="P62" s="189"/>
      <c r="Q62" s="189"/>
      <c r="R62" s="189"/>
      <c r="S62" s="189"/>
      <c r="T62" s="189"/>
      <c r="U62" s="189"/>
    </row>
    <row r="63" spans="1:24" ht="15.2" customHeight="1" x14ac:dyDescent="0.2">
      <c r="A63" s="190" t="s">
        <v>46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2"/>
      <c r="R63" s="193" t="s">
        <v>116</v>
      </c>
      <c r="S63" s="193"/>
      <c r="T63" s="11" t="s">
        <v>20</v>
      </c>
      <c r="U63" s="20" t="s">
        <v>5</v>
      </c>
    </row>
    <row r="64" spans="1:24" ht="15.95" customHeight="1" x14ac:dyDescent="0.2">
      <c r="A64" s="423" t="s">
        <v>70</v>
      </c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5"/>
      <c r="R64" s="193"/>
      <c r="S64" s="193"/>
      <c r="T64" s="39" t="s">
        <v>75</v>
      </c>
      <c r="U64" s="19" t="s">
        <v>54</v>
      </c>
    </row>
    <row r="65" spans="1:25" ht="16.7" customHeight="1" x14ac:dyDescent="0.2">
      <c r="A65" s="180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94"/>
      <c r="S65" s="195"/>
      <c r="T65" s="26"/>
      <c r="U65" s="5"/>
    </row>
    <row r="66" spans="1:25" ht="16.7" customHeight="1" x14ac:dyDescent="0.2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6"/>
      <c r="S66" s="187"/>
      <c r="T66" s="26"/>
      <c r="U66" s="5"/>
    </row>
    <row r="67" spans="1:25" ht="16.7" customHeight="1" x14ac:dyDescent="0.2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6"/>
      <c r="S67" s="187"/>
      <c r="T67" s="26"/>
      <c r="U67" s="5"/>
    </row>
    <row r="68" spans="1:25" ht="16.7" customHeight="1" x14ac:dyDescent="0.2">
      <c r="A68" s="180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6"/>
      <c r="S68" s="187"/>
      <c r="T68" s="26"/>
      <c r="U68" s="5"/>
    </row>
    <row r="69" spans="1:25" ht="9.1999999999999993" customHeight="1" x14ac:dyDescent="0.2">
      <c r="A69" s="176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</row>
    <row r="70" spans="1:25" ht="18.2" customHeight="1" x14ac:dyDescent="0.2">
      <c r="A70" s="178" t="s">
        <v>28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5">
        <f>+T22+SUM(T26:T29)+SUM(T33:T36)+SUM(T51:T54)+T61+SUM(T44:T47)+SUM(T65:T68)</f>
        <v>0</v>
      </c>
      <c r="U70" s="23"/>
    </row>
    <row r="71" spans="1:25" ht="15.95" customHeight="1" x14ac:dyDescent="0.2">
      <c r="A71" s="179" t="s">
        <v>64</v>
      </c>
      <c r="B71" s="171"/>
      <c r="C71" s="171"/>
      <c r="D71" s="171"/>
      <c r="E71" s="171"/>
      <c r="F71" s="180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26"/>
      <c r="U71" s="5"/>
    </row>
    <row r="72" spans="1:25" ht="16.7" customHeight="1" x14ac:dyDescent="0.2">
      <c r="A72" s="179" t="s">
        <v>40</v>
      </c>
      <c r="B72" s="171"/>
      <c r="C72" s="171"/>
      <c r="D72" s="171"/>
      <c r="E72" s="171"/>
      <c r="F72" s="180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26"/>
      <c r="U72" s="5"/>
    </row>
    <row r="73" spans="1:25" ht="17.45" customHeight="1" x14ac:dyDescent="0.2">
      <c r="A73" s="170" t="s">
        <v>88</v>
      </c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4">
        <f>+T70-SUM(T71:T72)</f>
        <v>0</v>
      </c>
      <c r="U73" s="23"/>
    </row>
    <row r="74" spans="1:25" ht="10.7" customHeight="1" x14ac:dyDescent="0.2">
      <c r="A74" s="172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</row>
    <row r="75" spans="1:25" ht="12.95" customHeight="1" x14ac:dyDescent="0.2">
      <c r="A75" s="174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</row>
    <row r="76" spans="1:25" s="53" customFormat="1" ht="15.75" customHeight="1" x14ac:dyDescent="0.2">
      <c r="A76" s="58"/>
      <c r="B76" s="426" t="s">
        <v>69</v>
      </c>
      <c r="C76" s="426"/>
      <c r="D76" s="58"/>
      <c r="E76" s="427" t="s">
        <v>47</v>
      </c>
      <c r="F76" s="428"/>
      <c r="G76" s="428"/>
      <c r="H76" s="428"/>
      <c r="I76" s="428"/>
      <c r="J76" s="429"/>
      <c r="K76" s="59"/>
      <c r="L76" s="430" t="s">
        <v>126</v>
      </c>
      <c r="M76" s="430"/>
      <c r="N76" s="430"/>
      <c r="O76" s="430"/>
      <c r="P76" s="430"/>
      <c r="Q76" s="430"/>
      <c r="R76" s="430"/>
      <c r="S76" s="430"/>
      <c r="T76" s="430"/>
      <c r="U76" s="430"/>
      <c r="V76" s="51"/>
      <c r="W76" s="52"/>
    </row>
    <row r="77" spans="1:25" s="53" customFormat="1" ht="15.75" customHeight="1" x14ac:dyDescent="0.2">
      <c r="A77" s="431" t="s">
        <v>127</v>
      </c>
      <c r="B77" s="431"/>
      <c r="C77" s="431"/>
      <c r="D77" s="431"/>
      <c r="E77" s="431"/>
      <c r="F77" s="432"/>
      <c r="G77" s="433"/>
      <c r="H77" s="433"/>
      <c r="I77" s="433"/>
      <c r="J77" s="434"/>
      <c r="K77" s="59"/>
      <c r="L77" s="61"/>
      <c r="M77" s="435" t="s">
        <v>128</v>
      </c>
      <c r="N77" s="436"/>
      <c r="O77" s="437"/>
      <c r="P77" s="438"/>
      <c r="Q77" s="439"/>
      <c r="R77" s="440" t="s">
        <v>129</v>
      </c>
      <c r="S77" s="440"/>
      <c r="T77" s="440"/>
      <c r="U77" s="440"/>
      <c r="V77" s="51"/>
      <c r="W77" s="52"/>
    </row>
    <row r="78" spans="1:25" x14ac:dyDescent="0.2">
      <c r="A78" s="157" t="s">
        <v>31</v>
      </c>
      <c r="B78" s="158"/>
      <c r="C78" s="158"/>
      <c r="D78" s="159"/>
      <c r="E78" s="157" t="s">
        <v>52</v>
      </c>
      <c r="F78" s="160"/>
      <c r="G78" s="160"/>
      <c r="H78" s="160"/>
      <c r="I78" s="160"/>
      <c r="J78" s="161"/>
      <c r="K78" s="60"/>
      <c r="L78" s="426" t="s">
        <v>23</v>
      </c>
      <c r="M78" s="426"/>
      <c r="N78" s="426"/>
      <c r="O78" s="426"/>
      <c r="P78" s="426"/>
      <c r="Q78" s="426"/>
      <c r="R78" s="426"/>
      <c r="S78" s="426"/>
      <c r="T78" s="426"/>
      <c r="U78" s="426"/>
      <c r="W78" s="44"/>
      <c r="X78" s="8"/>
      <c r="Y78" s="8"/>
    </row>
    <row r="79" spans="1:25" s="65" customFormat="1" ht="29.25" customHeight="1" x14ac:dyDescent="0.2">
      <c r="A79" s="152"/>
      <c r="B79" s="152"/>
      <c r="C79" s="152"/>
      <c r="D79" s="152"/>
      <c r="E79" s="153"/>
      <c r="F79" s="154"/>
      <c r="G79" s="154"/>
      <c r="H79" s="154"/>
      <c r="I79" s="154"/>
      <c r="J79" s="155"/>
      <c r="K79" s="62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63"/>
      <c r="W79" s="64"/>
    </row>
  </sheetData>
  <sheetProtection formatCells="0" formatColumns="0" formatRows="0" insertColumns="0" insertRows="0" insertHyperlinks="0" deleteColumns="0" deleteRows="0" sort="0" autoFilter="0" pivotTables="0"/>
  <mergeCells count="255">
    <mergeCell ref="A79:D79"/>
    <mergeCell ref="E79:J79"/>
    <mergeCell ref="L76:U76"/>
    <mergeCell ref="R77:U77"/>
    <mergeCell ref="L79:U79"/>
    <mergeCell ref="L78:U78"/>
    <mergeCell ref="B76:C76"/>
    <mergeCell ref="E76:J76"/>
    <mergeCell ref="A77:E77"/>
    <mergeCell ref="F77:J77"/>
    <mergeCell ref="M77:O77"/>
    <mergeCell ref="P77:Q77"/>
    <mergeCell ref="A78:D78"/>
    <mergeCell ref="E78:J78"/>
    <mergeCell ref="R50:S50"/>
    <mergeCell ref="R63:S64"/>
    <mergeCell ref="R66:S66"/>
    <mergeCell ref="R65:S65"/>
    <mergeCell ref="R60:S60"/>
    <mergeCell ref="R61:S61"/>
    <mergeCell ref="R67:S67"/>
    <mergeCell ref="R68:S68"/>
    <mergeCell ref="L2:M2"/>
    <mergeCell ref="L3:M3"/>
    <mergeCell ref="L5:M5"/>
    <mergeCell ref="N5:U5"/>
    <mergeCell ref="N2:P2"/>
    <mergeCell ref="N3:P3"/>
    <mergeCell ref="P44:R44"/>
    <mergeCell ref="P45:R45"/>
    <mergeCell ref="P46:R46"/>
    <mergeCell ref="P47:R47"/>
    <mergeCell ref="R20:S20"/>
    <mergeCell ref="R21:S21"/>
    <mergeCell ref="R22:S22"/>
    <mergeCell ref="R23:U23"/>
    <mergeCell ref="R26:S26"/>
    <mergeCell ref="R27:S27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A2:B2"/>
    <mergeCell ref="A5:B5"/>
    <mergeCell ref="A6:E6"/>
    <mergeCell ref="F6:U6"/>
    <mergeCell ref="A3:D3"/>
    <mergeCell ref="R2:S2"/>
    <mergeCell ref="R3:S3"/>
    <mergeCell ref="C2:K2"/>
    <mergeCell ref="C5:K5"/>
    <mergeCell ref="A4:B4"/>
    <mergeCell ref="C4:K4"/>
    <mergeCell ref="L4:M4"/>
    <mergeCell ref="N4:U4"/>
    <mergeCell ref="E3:K3"/>
    <mergeCell ref="A10:B10"/>
    <mergeCell ref="C10:D10"/>
    <mergeCell ref="E10:G10"/>
    <mergeCell ref="H10:J10"/>
    <mergeCell ref="L10:N10"/>
    <mergeCell ref="O10:Q10"/>
    <mergeCell ref="A7:U7"/>
    <mergeCell ref="A8:U8"/>
    <mergeCell ref="A9:B9"/>
    <mergeCell ref="C9:D9"/>
    <mergeCell ref="E9:G9"/>
    <mergeCell ref="H9:J9"/>
    <mergeCell ref="L9:N9"/>
    <mergeCell ref="O9:Q9"/>
    <mergeCell ref="R9:S10"/>
    <mergeCell ref="A12:B12"/>
    <mergeCell ref="C12:D12"/>
    <mergeCell ref="E12:G12"/>
    <mergeCell ref="H12:J12"/>
    <mergeCell ref="L12:N12"/>
    <mergeCell ref="O12:Q12"/>
    <mergeCell ref="A11:B11"/>
    <mergeCell ref="C11:D11"/>
    <mergeCell ref="E11:G11"/>
    <mergeCell ref="H11:J11"/>
    <mergeCell ref="L11:N11"/>
    <mergeCell ref="O11:Q11"/>
    <mergeCell ref="A14:B14"/>
    <mergeCell ref="C14:D14"/>
    <mergeCell ref="E14:G14"/>
    <mergeCell ref="H14:J14"/>
    <mergeCell ref="L14:N14"/>
    <mergeCell ref="O14:Q14"/>
    <mergeCell ref="A13:B13"/>
    <mergeCell ref="C13:D13"/>
    <mergeCell ref="E13:G13"/>
    <mergeCell ref="H13:J13"/>
    <mergeCell ref="L13:N13"/>
    <mergeCell ref="O13:Q13"/>
    <mergeCell ref="A16:B16"/>
    <mergeCell ref="C16:D16"/>
    <mergeCell ref="E16:G16"/>
    <mergeCell ref="H16:J16"/>
    <mergeCell ref="L16:N16"/>
    <mergeCell ref="O16:Q16"/>
    <mergeCell ref="A15:B15"/>
    <mergeCell ref="C15:D15"/>
    <mergeCell ref="E15:G15"/>
    <mergeCell ref="H15:J15"/>
    <mergeCell ref="L15:N15"/>
    <mergeCell ref="O15:Q15"/>
    <mergeCell ref="A18:B18"/>
    <mergeCell ref="C18:D18"/>
    <mergeCell ref="E18:G18"/>
    <mergeCell ref="H18:J18"/>
    <mergeCell ref="L18:N18"/>
    <mergeCell ref="O18:Q18"/>
    <mergeCell ref="A17:B17"/>
    <mergeCell ref="C17:D17"/>
    <mergeCell ref="E17:G17"/>
    <mergeCell ref="H17:J17"/>
    <mergeCell ref="L17:N17"/>
    <mergeCell ref="O17:Q17"/>
    <mergeCell ref="A20:B20"/>
    <mergeCell ref="C20:D20"/>
    <mergeCell ref="E20:G20"/>
    <mergeCell ref="H20:J20"/>
    <mergeCell ref="L20:N20"/>
    <mergeCell ref="O20:Q20"/>
    <mergeCell ref="A19:B19"/>
    <mergeCell ref="C19:D19"/>
    <mergeCell ref="E19:G19"/>
    <mergeCell ref="H19:J19"/>
    <mergeCell ref="L19:N19"/>
    <mergeCell ref="O19:Q19"/>
    <mergeCell ref="A22:K22"/>
    <mergeCell ref="L22:N22"/>
    <mergeCell ref="O22:Q22"/>
    <mergeCell ref="A23:K23"/>
    <mergeCell ref="L23:N23"/>
    <mergeCell ref="O23:Q23"/>
    <mergeCell ref="A21:B21"/>
    <mergeCell ref="C21:D21"/>
    <mergeCell ref="E21:G21"/>
    <mergeCell ref="H21:J21"/>
    <mergeCell ref="L21:N21"/>
    <mergeCell ref="O21:Q21"/>
    <mergeCell ref="A27:N27"/>
    <mergeCell ref="O27:Q27"/>
    <mergeCell ref="A28:C28"/>
    <mergeCell ref="D28:G28"/>
    <mergeCell ref="H28:N28"/>
    <mergeCell ref="O28:Q28"/>
    <mergeCell ref="A24:U24"/>
    <mergeCell ref="A25:N25"/>
    <mergeCell ref="O25:Q25"/>
    <mergeCell ref="A26:N26"/>
    <mergeCell ref="O26:Q26"/>
    <mergeCell ref="R28:S28"/>
    <mergeCell ref="R25:S25"/>
    <mergeCell ref="O29:Q29"/>
    <mergeCell ref="A30:U30"/>
    <mergeCell ref="A31:G32"/>
    <mergeCell ref="H31:J31"/>
    <mergeCell ref="M31:S31"/>
    <mergeCell ref="T31:T32"/>
    <mergeCell ref="U31:U32"/>
    <mergeCell ref="H32:J32"/>
    <mergeCell ref="M32:N32"/>
    <mergeCell ref="H29:N29"/>
    <mergeCell ref="A29:C29"/>
    <mergeCell ref="D29:G29"/>
    <mergeCell ref="R32:S32"/>
    <mergeCell ref="R29:S29"/>
    <mergeCell ref="A35:G35"/>
    <mergeCell ref="H35:J35"/>
    <mergeCell ref="A36:G36"/>
    <mergeCell ref="H36:J36"/>
    <mergeCell ref="O32:Q32"/>
    <mergeCell ref="A33:G33"/>
    <mergeCell ref="H33:J33"/>
    <mergeCell ref="A34:G34"/>
    <mergeCell ref="H34:J34"/>
    <mergeCell ref="P33:Q33"/>
    <mergeCell ref="P34:Q34"/>
    <mergeCell ref="P35:Q35"/>
    <mergeCell ref="P36:Q36"/>
    <mergeCell ref="A43:L43"/>
    <mergeCell ref="M43:N43"/>
    <mergeCell ref="P43:Q43"/>
    <mergeCell ref="A44:L44"/>
    <mergeCell ref="M44:N44"/>
    <mergeCell ref="A37:U37"/>
    <mergeCell ref="A38:U38"/>
    <mergeCell ref="A39:U39"/>
    <mergeCell ref="A40:U40"/>
    <mergeCell ref="A41:U41"/>
    <mergeCell ref="A42:L42"/>
    <mergeCell ref="M42:Q42"/>
    <mergeCell ref="A47:L47"/>
    <mergeCell ref="M47:N47"/>
    <mergeCell ref="A48:U48"/>
    <mergeCell ref="A49:J49"/>
    <mergeCell ref="M49:S49"/>
    <mergeCell ref="A45:L45"/>
    <mergeCell ref="M45:N45"/>
    <mergeCell ref="A46:L46"/>
    <mergeCell ref="M46:N46"/>
    <mergeCell ref="A53:C53"/>
    <mergeCell ref="G53:J53"/>
    <mergeCell ref="A50:C50"/>
    <mergeCell ref="D50:J50"/>
    <mergeCell ref="M50:N50"/>
    <mergeCell ref="O50:Q50"/>
    <mergeCell ref="A51:C51"/>
    <mergeCell ref="G51:J51"/>
    <mergeCell ref="P51:Q51"/>
    <mergeCell ref="P53:Q53"/>
    <mergeCell ref="A52:C52"/>
    <mergeCell ref="G52:J52"/>
    <mergeCell ref="P52:Q52"/>
    <mergeCell ref="A60:N60"/>
    <mergeCell ref="O60:Q60"/>
    <mergeCell ref="A61:N61"/>
    <mergeCell ref="O61:Q61"/>
    <mergeCell ref="A54:C54"/>
    <mergeCell ref="G54:J54"/>
    <mergeCell ref="A55:U55"/>
    <mergeCell ref="A56:U56"/>
    <mergeCell ref="P54:Q54"/>
    <mergeCell ref="A75:U75"/>
    <mergeCell ref="T1:U1"/>
    <mergeCell ref="A1:S1"/>
    <mergeCell ref="T2:U2"/>
    <mergeCell ref="V2:W2"/>
    <mergeCell ref="T3:U3"/>
    <mergeCell ref="A73:S73"/>
    <mergeCell ref="A74:U74"/>
    <mergeCell ref="A68:Q68"/>
    <mergeCell ref="A69:U69"/>
    <mergeCell ref="A70:S70"/>
    <mergeCell ref="A71:E71"/>
    <mergeCell ref="F71:S71"/>
    <mergeCell ref="A72:E72"/>
    <mergeCell ref="F72:S72"/>
    <mergeCell ref="A62:U62"/>
    <mergeCell ref="A63:Q63"/>
    <mergeCell ref="A64:Q64"/>
    <mergeCell ref="A65:Q65"/>
    <mergeCell ref="A66:Q66"/>
    <mergeCell ref="A67:Q67"/>
    <mergeCell ref="A57:U57"/>
    <mergeCell ref="A58:U58"/>
    <mergeCell ref="A59:U59"/>
  </mergeCells>
  <pageMargins left="0.7" right="0.7" top="0.78740157499999996" bottom="0.78740157499999996" header="0.3" footer="0.3"/>
  <pageSetup paperSize="9" scale="52" orientation="portrait" r:id="rId1"/>
  <headerFooter>
    <oddFooter>&amp;L&amp;7&amp;K9C9C9C© Copyright Sticos AS&amp;R&amp;7&amp;K9C9C9CUtskrift fra Sticos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9"/>
  <sheetViews>
    <sheetView showGridLines="0" zoomScaleNormal="100" workbookViewId="0">
      <selection activeCell="L21" sqref="L21:N21"/>
    </sheetView>
  </sheetViews>
  <sheetFormatPr baseColWidth="10" defaultColWidth="9.140625" defaultRowHeight="12.75" x14ac:dyDescent="0.2"/>
  <cols>
    <col min="1" max="1" width="3.42578125" style="8" customWidth="1"/>
    <col min="2" max="2" width="12" style="8" customWidth="1"/>
    <col min="3" max="3" width="6.42578125" style="8" customWidth="1"/>
    <col min="4" max="4" width="4.5703125" style="8" customWidth="1"/>
    <col min="5" max="5" width="11" style="8" customWidth="1"/>
    <col min="6" max="6" width="4.7109375" style="8" customWidth="1"/>
    <col min="7" max="7" width="12.140625" style="8" customWidth="1"/>
    <col min="8" max="8" width="13.5703125" style="8" customWidth="1"/>
    <col min="9" max="9" width="6.140625" style="8" customWidth="1"/>
    <col min="10" max="10" width="6.42578125" style="8" customWidth="1"/>
    <col min="11" max="11" width="9.85546875" style="8" customWidth="1"/>
    <col min="12" max="12" width="10.28515625" style="8" customWidth="1"/>
    <col min="13" max="14" width="5.28515625" style="8" customWidth="1"/>
    <col min="15" max="15" width="2.7109375" style="8" customWidth="1"/>
    <col min="16" max="16" width="4" style="8" customWidth="1"/>
    <col min="17" max="17" width="6.140625" style="8" customWidth="1"/>
    <col min="18" max="18" width="11" style="8" customWidth="1"/>
    <col min="19" max="19" width="12.85546875" style="8" customWidth="1"/>
    <col min="20" max="20" width="12.7109375" style="8" customWidth="1"/>
    <col min="21" max="16384" width="9.140625" style="8"/>
  </cols>
  <sheetData>
    <row r="1" spans="1:20" ht="26.45" customHeight="1" x14ac:dyDescent="0.2">
      <c r="A1" s="442" t="s">
        <v>13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</row>
    <row r="2" spans="1:20" ht="16.7" customHeight="1" x14ac:dyDescent="0.2">
      <c r="A2" s="352" t="s">
        <v>85</v>
      </c>
      <c r="B2" s="284"/>
      <c r="C2" s="467" t="s">
        <v>56</v>
      </c>
      <c r="D2" s="468"/>
      <c r="E2" s="468"/>
      <c r="F2" s="468"/>
      <c r="G2" s="468"/>
      <c r="H2" s="468"/>
      <c r="I2" s="468"/>
      <c r="J2" s="468"/>
      <c r="K2" s="352" t="s">
        <v>45</v>
      </c>
      <c r="L2" s="284"/>
      <c r="M2" s="469"/>
      <c r="N2" s="470"/>
      <c r="O2" s="470"/>
      <c r="P2" s="470"/>
      <c r="Q2" s="17" t="s">
        <v>1</v>
      </c>
      <c r="R2" s="471"/>
      <c r="S2" s="472"/>
      <c r="T2" s="472"/>
    </row>
    <row r="3" spans="1:20" ht="16.7" customHeight="1" x14ac:dyDescent="0.2">
      <c r="A3" s="178" t="s">
        <v>74</v>
      </c>
      <c r="B3" s="171"/>
      <c r="C3" s="171"/>
      <c r="D3" s="171"/>
      <c r="E3" s="180"/>
      <c r="F3" s="181"/>
      <c r="G3" s="18" t="s">
        <v>14</v>
      </c>
      <c r="H3" s="180"/>
      <c r="I3" s="181"/>
      <c r="J3" s="181"/>
      <c r="K3" s="178" t="s">
        <v>72</v>
      </c>
      <c r="L3" s="171"/>
      <c r="M3" s="478"/>
      <c r="N3" s="344"/>
      <c r="O3" s="344"/>
      <c r="P3" s="344"/>
      <c r="Q3" s="18" t="s">
        <v>1</v>
      </c>
      <c r="R3" s="479"/>
      <c r="S3" s="346"/>
      <c r="T3" s="346"/>
    </row>
    <row r="4" spans="1:20" ht="16.7" customHeight="1" x14ac:dyDescent="0.2">
      <c r="A4" s="178" t="s">
        <v>66</v>
      </c>
      <c r="B4" s="171"/>
      <c r="C4" s="180"/>
      <c r="D4" s="181"/>
      <c r="E4" s="181"/>
      <c r="F4" s="181"/>
      <c r="G4" s="181"/>
      <c r="H4" s="181"/>
      <c r="I4" s="181"/>
      <c r="J4" s="181"/>
      <c r="K4" s="178" t="s">
        <v>65</v>
      </c>
      <c r="L4" s="171"/>
      <c r="M4" s="180"/>
      <c r="N4" s="181"/>
      <c r="O4" s="181"/>
      <c r="P4" s="181"/>
      <c r="Q4" s="181"/>
      <c r="R4" s="181"/>
      <c r="S4" s="181"/>
      <c r="T4" s="181"/>
    </row>
    <row r="5" spans="1:20" ht="16.7" customHeight="1" x14ac:dyDescent="0.2">
      <c r="A5" s="409" t="s">
        <v>78</v>
      </c>
      <c r="B5" s="473"/>
      <c r="C5" s="473"/>
      <c r="D5" s="473"/>
      <c r="E5" s="474"/>
      <c r="F5" s="475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7"/>
    </row>
    <row r="6" spans="1:20" ht="10.7" customHeight="1" x14ac:dyDescent="0.2">
      <c r="A6" s="172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</row>
    <row r="7" spans="1:20" ht="15.2" customHeight="1" x14ac:dyDescent="0.2">
      <c r="A7" s="461" t="s">
        <v>68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</row>
    <row r="8" spans="1:20" ht="15.95" customHeight="1" x14ac:dyDescent="0.2">
      <c r="A8" s="460" t="s">
        <v>56</v>
      </c>
      <c r="B8" s="453"/>
      <c r="C8" s="460" t="s">
        <v>38</v>
      </c>
      <c r="D8" s="453"/>
      <c r="E8" s="452"/>
      <c r="F8" s="453"/>
      <c r="G8" s="453"/>
      <c r="H8" s="452" t="s">
        <v>36</v>
      </c>
      <c r="I8" s="453"/>
      <c r="J8" s="453"/>
      <c r="K8" s="20" t="s">
        <v>56</v>
      </c>
      <c r="L8" s="460" t="s">
        <v>73</v>
      </c>
      <c r="M8" s="453"/>
      <c r="N8" s="453"/>
      <c r="O8" s="460" t="s">
        <v>58</v>
      </c>
      <c r="P8" s="453"/>
      <c r="Q8" s="453"/>
      <c r="R8" s="20" t="s">
        <v>44</v>
      </c>
      <c r="S8" s="20" t="s">
        <v>20</v>
      </c>
      <c r="T8" s="20" t="s">
        <v>71</v>
      </c>
    </row>
    <row r="9" spans="1:20" ht="15.95" customHeight="1" x14ac:dyDescent="0.2">
      <c r="A9" s="351" t="s">
        <v>31</v>
      </c>
      <c r="B9" s="284"/>
      <c r="C9" s="352" t="s">
        <v>17</v>
      </c>
      <c r="D9" s="284"/>
      <c r="E9" s="352" t="s">
        <v>26</v>
      </c>
      <c r="F9" s="284"/>
      <c r="G9" s="284"/>
      <c r="H9" s="352" t="s">
        <v>30</v>
      </c>
      <c r="I9" s="284"/>
      <c r="J9" s="284"/>
      <c r="K9" s="19" t="s">
        <v>37</v>
      </c>
      <c r="L9" s="351" t="s">
        <v>55</v>
      </c>
      <c r="M9" s="284"/>
      <c r="N9" s="284"/>
      <c r="O9" s="351" t="s">
        <v>34</v>
      </c>
      <c r="P9" s="284"/>
      <c r="Q9" s="284"/>
      <c r="R9" s="19" t="s">
        <v>21</v>
      </c>
      <c r="S9" s="19" t="s">
        <v>75</v>
      </c>
      <c r="T9" s="19" t="s">
        <v>54</v>
      </c>
    </row>
    <row r="10" spans="1:20" ht="16.7" customHeight="1" x14ac:dyDescent="0.2">
      <c r="A10" s="343"/>
      <c r="B10" s="344"/>
      <c r="C10" s="345"/>
      <c r="D10" s="346"/>
      <c r="E10" s="180"/>
      <c r="F10" s="181"/>
      <c r="G10" s="181"/>
      <c r="H10" s="180"/>
      <c r="I10" s="181"/>
      <c r="J10" s="181"/>
      <c r="K10" s="21"/>
      <c r="L10" s="180"/>
      <c r="M10" s="181"/>
      <c r="N10" s="181"/>
      <c r="O10" s="338"/>
      <c r="P10" s="339"/>
      <c r="Q10" s="339"/>
      <c r="R10" s="16"/>
      <c r="S10" s="22"/>
      <c r="T10" s="21"/>
    </row>
    <row r="11" spans="1:20" ht="16.7" customHeight="1" x14ac:dyDescent="0.2">
      <c r="A11" s="343"/>
      <c r="B11" s="344"/>
      <c r="C11" s="345"/>
      <c r="D11" s="346"/>
      <c r="E11" s="180"/>
      <c r="F11" s="181"/>
      <c r="G11" s="181"/>
      <c r="H11" s="180"/>
      <c r="I11" s="181"/>
      <c r="J11" s="181"/>
      <c r="K11" s="21"/>
      <c r="L11" s="180"/>
      <c r="M11" s="181"/>
      <c r="N11" s="181"/>
      <c r="O11" s="338"/>
      <c r="P11" s="339"/>
      <c r="Q11" s="339"/>
      <c r="R11" s="16"/>
      <c r="S11" s="22"/>
      <c r="T11" s="21"/>
    </row>
    <row r="12" spans="1:20" ht="16.7" customHeight="1" x14ac:dyDescent="0.2">
      <c r="A12" s="343"/>
      <c r="B12" s="344"/>
      <c r="C12" s="345"/>
      <c r="D12" s="346"/>
      <c r="E12" s="180"/>
      <c r="F12" s="181"/>
      <c r="G12" s="181"/>
      <c r="H12" s="180"/>
      <c r="I12" s="181"/>
      <c r="J12" s="181"/>
      <c r="K12" s="21"/>
      <c r="L12" s="180"/>
      <c r="M12" s="181"/>
      <c r="N12" s="181"/>
      <c r="O12" s="338"/>
      <c r="P12" s="339"/>
      <c r="Q12" s="339"/>
      <c r="R12" s="16"/>
      <c r="S12" s="22"/>
      <c r="T12" s="21"/>
    </row>
    <row r="13" spans="1:20" ht="16.7" customHeight="1" x14ac:dyDescent="0.2">
      <c r="A13" s="343"/>
      <c r="B13" s="344"/>
      <c r="C13" s="345"/>
      <c r="D13" s="346"/>
      <c r="E13" s="180"/>
      <c r="F13" s="181"/>
      <c r="G13" s="181"/>
      <c r="H13" s="180"/>
      <c r="I13" s="181"/>
      <c r="J13" s="181"/>
      <c r="K13" s="21"/>
      <c r="L13" s="180"/>
      <c r="M13" s="181"/>
      <c r="N13" s="181"/>
      <c r="O13" s="338"/>
      <c r="P13" s="339"/>
      <c r="Q13" s="339"/>
      <c r="R13" s="16"/>
      <c r="S13" s="22"/>
      <c r="T13" s="21"/>
    </row>
    <row r="14" spans="1:20" ht="16.7" customHeight="1" x14ac:dyDescent="0.2">
      <c r="A14" s="343"/>
      <c r="B14" s="344"/>
      <c r="C14" s="345"/>
      <c r="D14" s="346"/>
      <c r="E14" s="180"/>
      <c r="F14" s="181"/>
      <c r="G14" s="181"/>
      <c r="H14" s="180"/>
      <c r="I14" s="181"/>
      <c r="J14" s="181"/>
      <c r="K14" s="21"/>
      <c r="L14" s="180"/>
      <c r="M14" s="181"/>
      <c r="N14" s="181"/>
      <c r="O14" s="338"/>
      <c r="P14" s="339"/>
      <c r="Q14" s="339"/>
      <c r="R14" s="16"/>
      <c r="S14" s="22"/>
      <c r="T14" s="21"/>
    </row>
    <row r="15" spans="1:20" ht="16.7" customHeight="1" x14ac:dyDescent="0.2">
      <c r="A15" s="343"/>
      <c r="B15" s="344"/>
      <c r="C15" s="345"/>
      <c r="D15" s="346"/>
      <c r="E15" s="180"/>
      <c r="F15" s="181"/>
      <c r="G15" s="181"/>
      <c r="H15" s="180"/>
      <c r="I15" s="181"/>
      <c r="J15" s="181"/>
      <c r="K15" s="21"/>
      <c r="L15" s="180"/>
      <c r="M15" s="181"/>
      <c r="N15" s="181"/>
      <c r="O15" s="338"/>
      <c r="P15" s="339"/>
      <c r="Q15" s="339"/>
      <c r="R15" s="16"/>
      <c r="S15" s="22"/>
      <c r="T15" s="21"/>
    </row>
    <row r="16" spans="1:20" ht="16.7" customHeight="1" x14ac:dyDescent="0.2">
      <c r="A16" s="343"/>
      <c r="B16" s="344"/>
      <c r="C16" s="345"/>
      <c r="D16" s="346"/>
      <c r="E16" s="180"/>
      <c r="F16" s="181"/>
      <c r="G16" s="181"/>
      <c r="H16" s="180"/>
      <c r="I16" s="181"/>
      <c r="J16" s="181"/>
      <c r="K16" s="21"/>
      <c r="L16" s="180"/>
      <c r="M16" s="181"/>
      <c r="N16" s="181"/>
      <c r="O16" s="338"/>
      <c r="P16" s="339"/>
      <c r="Q16" s="339"/>
      <c r="R16" s="16"/>
      <c r="S16" s="22"/>
      <c r="T16" s="21"/>
    </row>
    <row r="17" spans="1:20" ht="16.7" customHeight="1" x14ac:dyDescent="0.2">
      <c r="A17" s="343"/>
      <c r="B17" s="344"/>
      <c r="C17" s="345"/>
      <c r="D17" s="346"/>
      <c r="E17" s="180"/>
      <c r="F17" s="181"/>
      <c r="G17" s="181"/>
      <c r="H17" s="180"/>
      <c r="I17" s="181"/>
      <c r="J17" s="181"/>
      <c r="K17" s="21"/>
      <c r="L17" s="180"/>
      <c r="M17" s="181"/>
      <c r="N17" s="181"/>
      <c r="O17" s="338"/>
      <c r="P17" s="339"/>
      <c r="Q17" s="339"/>
      <c r="R17" s="16"/>
      <c r="S17" s="22"/>
      <c r="T17" s="21"/>
    </row>
    <row r="18" spans="1:20" ht="16.7" customHeight="1" x14ac:dyDescent="0.2">
      <c r="A18" s="343"/>
      <c r="B18" s="344"/>
      <c r="C18" s="345"/>
      <c r="D18" s="346"/>
      <c r="E18" s="180"/>
      <c r="F18" s="181"/>
      <c r="G18" s="181"/>
      <c r="H18" s="180"/>
      <c r="I18" s="181"/>
      <c r="J18" s="181"/>
      <c r="K18" s="21"/>
      <c r="L18" s="180"/>
      <c r="M18" s="181"/>
      <c r="N18" s="181"/>
      <c r="O18" s="338"/>
      <c r="P18" s="339"/>
      <c r="Q18" s="339"/>
      <c r="R18" s="16"/>
      <c r="S18" s="22"/>
      <c r="T18" s="21"/>
    </row>
    <row r="19" spans="1:20" ht="16.7" customHeight="1" x14ac:dyDescent="0.2">
      <c r="A19" s="343"/>
      <c r="B19" s="344"/>
      <c r="C19" s="345"/>
      <c r="D19" s="346"/>
      <c r="E19" s="180"/>
      <c r="F19" s="181"/>
      <c r="G19" s="181"/>
      <c r="H19" s="180"/>
      <c r="I19" s="181"/>
      <c r="J19" s="181"/>
      <c r="K19" s="21"/>
      <c r="L19" s="180"/>
      <c r="M19" s="181"/>
      <c r="N19" s="181"/>
      <c r="O19" s="338"/>
      <c r="P19" s="339"/>
      <c r="Q19" s="339"/>
      <c r="R19" s="16"/>
      <c r="S19" s="22"/>
      <c r="T19" s="21"/>
    </row>
    <row r="20" spans="1:20" ht="16.7" customHeight="1" x14ac:dyDescent="0.2">
      <c r="A20" s="343"/>
      <c r="B20" s="344"/>
      <c r="C20" s="345"/>
      <c r="D20" s="346"/>
      <c r="E20" s="180"/>
      <c r="F20" s="181"/>
      <c r="G20" s="181"/>
      <c r="H20" s="180"/>
      <c r="I20" s="181"/>
      <c r="J20" s="181"/>
      <c r="K20" s="21"/>
      <c r="L20" s="180"/>
      <c r="M20" s="181"/>
      <c r="N20" s="181"/>
      <c r="O20" s="338"/>
      <c r="P20" s="339"/>
      <c r="Q20" s="339"/>
      <c r="R20" s="16"/>
      <c r="S20" s="22"/>
      <c r="T20" s="21"/>
    </row>
    <row r="21" spans="1:20" ht="15.95" customHeight="1" x14ac:dyDescent="0.2">
      <c r="A21" s="179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333" t="s">
        <v>25</v>
      </c>
      <c r="M21" s="177"/>
      <c r="N21" s="177"/>
      <c r="O21" s="417">
        <f>SUM(O9:Q20)</f>
        <v>0</v>
      </c>
      <c r="P21" s="418"/>
      <c r="Q21" s="418"/>
      <c r="R21" s="18" t="s">
        <v>25</v>
      </c>
      <c r="S21" s="24">
        <f>SUM(S9:S20)</f>
        <v>0</v>
      </c>
      <c r="T21" s="23"/>
    </row>
    <row r="22" spans="1:20" ht="15.95" customHeight="1" x14ac:dyDescent="0.2">
      <c r="A22" s="179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333" t="s">
        <v>27</v>
      </c>
      <c r="M22" s="177"/>
      <c r="N22" s="177"/>
      <c r="O22" s="338"/>
      <c r="P22" s="339"/>
      <c r="Q22" s="339"/>
      <c r="R22" s="179"/>
      <c r="S22" s="171"/>
      <c r="T22" s="171"/>
    </row>
    <row r="23" spans="1:20" ht="9.9499999999999993" customHeight="1" x14ac:dyDescent="0.2">
      <c r="A23" s="172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</row>
    <row r="24" spans="1:20" ht="16.7" customHeight="1" x14ac:dyDescent="0.2">
      <c r="A24" s="458" t="s">
        <v>67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261" t="s">
        <v>4</v>
      </c>
      <c r="P24" s="171"/>
      <c r="Q24" s="171"/>
      <c r="R24" s="25" t="s">
        <v>63</v>
      </c>
      <c r="S24" s="25" t="s">
        <v>0</v>
      </c>
      <c r="T24" s="25" t="s">
        <v>7</v>
      </c>
    </row>
    <row r="25" spans="1:20" ht="15.95" customHeight="1" x14ac:dyDescent="0.2">
      <c r="A25" s="256" t="s">
        <v>103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8"/>
      <c r="O25" s="338"/>
      <c r="P25" s="181"/>
      <c r="Q25" s="181"/>
      <c r="R25" s="26"/>
      <c r="S25" s="13">
        <f>+O25*R25</f>
        <v>0</v>
      </c>
      <c r="T25" s="5"/>
    </row>
    <row r="26" spans="1:20" ht="15.2" customHeight="1" x14ac:dyDescent="0.2">
      <c r="A26" s="256" t="s">
        <v>104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8"/>
      <c r="O26" s="338"/>
      <c r="P26" s="181"/>
      <c r="Q26" s="181"/>
      <c r="R26" s="26"/>
      <c r="S26" s="13">
        <f>+O26*R26</f>
        <v>0</v>
      </c>
      <c r="T26" s="5"/>
    </row>
    <row r="27" spans="1:20" ht="16.7" customHeight="1" x14ac:dyDescent="0.2">
      <c r="A27" s="256" t="s">
        <v>19</v>
      </c>
      <c r="B27" s="480"/>
      <c r="C27" s="480"/>
      <c r="D27" s="481" t="s">
        <v>22</v>
      </c>
      <c r="E27" s="177"/>
      <c r="F27" s="177"/>
      <c r="G27" s="177"/>
      <c r="H27" s="180"/>
      <c r="I27" s="181"/>
      <c r="J27" s="181"/>
      <c r="K27" s="181"/>
      <c r="L27" s="181"/>
      <c r="M27" s="181"/>
      <c r="N27" s="181"/>
      <c r="O27" s="338"/>
      <c r="P27" s="181"/>
      <c r="Q27" s="181"/>
      <c r="R27" s="6">
        <v>1</v>
      </c>
      <c r="S27" s="13">
        <f>+O27*R27</f>
        <v>0</v>
      </c>
      <c r="T27" s="5"/>
    </row>
    <row r="28" spans="1:20" ht="15.95" customHeight="1" x14ac:dyDescent="0.2">
      <c r="A28" s="179" t="s">
        <v>61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338"/>
      <c r="P28" s="181"/>
      <c r="Q28" s="181"/>
      <c r="R28" s="26"/>
      <c r="S28" s="13">
        <f>+O28*R28</f>
        <v>0</v>
      </c>
      <c r="T28" s="5"/>
    </row>
    <row r="29" spans="1:20" ht="10.7" customHeight="1" x14ac:dyDescent="0.2">
      <c r="A29" s="172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</row>
    <row r="30" spans="1:20" ht="15.2" customHeight="1" x14ac:dyDescent="0.2">
      <c r="A30" s="458" t="s">
        <v>60</v>
      </c>
      <c r="B30" s="459"/>
      <c r="C30" s="459"/>
      <c r="D30" s="459"/>
      <c r="E30" s="459"/>
      <c r="F30" s="459"/>
      <c r="G30" s="459"/>
      <c r="H30" s="460"/>
      <c r="I30" s="453"/>
      <c r="J30" s="453"/>
      <c r="K30" s="20"/>
      <c r="L30" s="20"/>
      <c r="M30" s="261" t="s">
        <v>91</v>
      </c>
      <c r="N30" s="171"/>
      <c r="O30" s="171"/>
      <c r="P30" s="171"/>
      <c r="Q30" s="171"/>
      <c r="R30" s="171"/>
      <c r="S30" s="261" t="s">
        <v>0</v>
      </c>
      <c r="T30" s="261" t="s">
        <v>7</v>
      </c>
    </row>
    <row r="31" spans="1:20" ht="14.45" customHeight="1" x14ac:dyDescent="0.2">
      <c r="A31" s="459"/>
      <c r="B31" s="459"/>
      <c r="C31" s="459"/>
      <c r="D31" s="459"/>
      <c r="E31" s="459"/>
      <c r="F31" s="459"/>
      <c r="G31" s="459"/>
      <c r="H31" s="352" t="s">
        <v>8</v>
      </c>
      <c r="I31" s="284"/>
      <c r="J31" s="284"/>
      <c r="K31" s="19" t="s">
        <v>57</v>
      </c>
      <c r="L31" s="19" t="s">
        <v>63</v>
      </c>
      <c r="M31" s="261" t="s">
        <v>48</v>
      </c>
      <c r="N31" s="171"/>
      <c r="O31" s="261" t="s">
        <v>32</v>
      </c>
      <c r="P31" s="171"/>
      <c r="Q31" s="171"/>
      <c r="R31" s="25" t="s">
        <v>35</v>
      </c>
      <c r="S31" s="171"/>
      <c r="T31" s="171"/>
    </row>
    <row r="32" spans="1:20" ht="25.5" customHeight="1" x14ac:dyDescent="0.2">
      <c r="A32" s="179" t="s">
        <v>106</v>
      </c>
      <c r="B32" s="171"/>
      <c r="C32" s="171"/>
      <c r="D32" s="171"/>
      <c r="E32" s="171"/>
      <c r="F32" s="171"/>
      <c r="G32" s="171"/>
      <c r="H32" s="455" t="s">
        <v>6</v>
      </c>
      <c r="I32" s="482"/>
      <c r="J32" s="482"/>
      <c r="K32" s="22"/>
      <c r="L32" s="6">
        <v>289</v>
      </c>
      <c r="M32" s="483"/>
      <c r="N32" s="484"/>
      <c r="O32" s="485"/>
      <c r="P32" s="181"/>
      <c r="Q32" s="181"/>
      <c r="R32" s="26"/>
      <c r="S32" s="13">
        <f>IF(((+K32*L32)-O32-R32)&lt;0,0,((+K32*L32)-O32-R32-M32))</f>
        <v>0</v>
      </c>
      <c r="T32" s="5"/>
    </row>
    <row r="33" spans="1:20" ht="25.5" customHeight="1" x14ac:dyDescent="0.2">
      <c r="A33" s="179" t="s">
        <v>107</v>
      </c>
      <c r="B33" s="171"/>
      <c r="C33" s="171"/>
      <c r="D33" s="171"/>
      <c r="E33" s="171"/>
      <c r="F33" s="171"/>
      <c r="G33" s="171"/>
      <c r="H33" s="455" t="s">
        <v>6</v>
      </c>
      <c r="I33" s="482"/>
      <c r="J33" s="482"/>
      <c r="K33" s="22"/>
      <c r="L33" s="6">
        <v>537</v>
      </c>
      <c r="M33" s="483"/>
      <c r="N33" s="484"/>
      <c r="O33" s="485"/>
      <c r="P33" s="181"/>
      <c r="Q33" s="181"/>
      <c r="R33" s="26"/>
      <c r="S33" s="13">
        <f>IF(((+K33*L33)-O33-R33)&lt;0,0,((+K33*L33)-O33-R33-M33))</f>
        <v>0</v>
      </c>
      <c r="T33" s="5"/>
    </row>
    <row r="34" spans="1:20" ht="15.95" customHeight="1" x14ac:dyDescent="0.2">
      <c r="A34" s="179" t="s">
        <v>92</v>
      </c>
      <c r="B34" s="171"/>
      <c r="C34" s="171"/>
      <c r="D34" s="171"/>
      <c r="E34" s="171"/>
      <c r="F34" s="171"/>
      <c r="G34" s="171"/>
      <c r="H34" s="180"/>
      <c r="I34" s="181"/>
      <c r="J34" s="181"/>
      <c r="K34" s="22"/>
      <c r="L34" s="26"/>
      <c r="M34" s="485"/>
      <c r="N34" s="181"/>
      <c r="O34" s="485"/>
      <c r="P34" s="181"/>
      <c r="Q34" s="181"/>
      <c r="R34" s="26"/>
      <c r="S34" s="13">
        <f>IF(((+K34*L34)-O34-R34)&lt;0,0,((+K34*L34)-O34-R34-M34))</f>
        <v>0</v>
      </c>
      <c r="T34" s="5"/>
    </row>
    <row r="35" spans="1:20" ht="15.95" customHeight="1" x14ac:dyDescent="0.2">
      <c r="A35" s="179" t="s">
        <v>108</v>
      </c>
      <c r="B35" s="171"/>
      <c r="C35" s="171"/>
      <c r="D35" s="171"/>
      <c r="E35" s="171"/>
      <c r="F35" s="171"/>
      <c r="G35" s="171"/>
      <c r="H35" s="180"/>
      <c r="I35" s="181"/>
      <c r="J35" s="181"/>
      <c r="K35" s="22"/>
      <c r="L35" s="26"/>
      <c r="M35" s="485"/>
      <c r="N35" s="181"/>
      <c r="O35" s="485"/>
      <c r="P35" s="181"/>
      <c r="Q35" s="181"/>
      <c r="R35" s="26"/>
      <c r="S35" s="13">
        <f>IF(((+K35*L35)-O35-R35)&lt;0,0,((+K35*L35)-O35-R35-M35))</f>
        <v>0</v>
      </c>
      <c r="T35" s="5"/>
    </row>
    <row r="36" spans="1:20" ht="14.45" customHeight="1" x14ac:dyDescent="0.2">
      <c r="A36" s="447" t="s">
        <v>93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</row>
    <row r="37" spans="1:20" ht="13.7" customHeight="1" x14ac:dyDescent="0.2">
      <c r="A37" s="444" t="s">
        <v>76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</row>
    <row r="38" spans="1:20" ht="25.5" customHeight="1" x14ac:dyDescent="0.2">
      <c r="A38" s="445" t="s">
        <v>109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</row>
    <row r="39" spans="1:20" ht="8.4499999999999993" customHeight="1" x14ac:dyDescent="0.2">
      <c r="A39" s="172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</row>
    <row r="40" spans="1:20" ht="16.7" customHeight="1" x14ac:dyDescent="0.2">
      <c r="A40" s="449" t="s">
        <v>84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</row>
    <row r="41" spans="1:20" ht="15.95" customHeight="1" x14ac:dyDescent="0.2">
      <c r="A41" s="452" t="s">
        <v>29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60" t="s">
        <v>50</v>
      </c>
      <c r="N41" s="453"/>
      <c r="O41" s="453"/>
      <c r="P41" s="453"/>
      <c r="Q41" s="453"/>
      <c r="R41" s="20" t="s">
        <v>51</v>
      </c>
      <c r="S41" s="20" t="s">
        <v>20</v>
      </c>
      <c r="T41" s="20" t="s">
        <v>5</v>
      </c>
    </row>
    <row r="42" spans="1:20" ht="15.2" customHeight="1" x14ac:dyDescent="0.2">
      <c r="A42" s="246" t="s">
        <v>15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349" t="s">
        <v>16</v>
      </c>
      <c r="N42" s="285"/>
      <c r="O42" s="27" t="s">
        <v>2</v>
      </c>
      <c r="P42" s="487" t="s">
        <v>11</v>
      </c>
      <c r="Q42" s="462"/>
      <c r="R42" s="19" t="s">
        <v>42</v>
      </c>
      <c r="S42" s="19" t="s">
        <v>41</v>
      </c>
      <c r="T42" s="19" t="s">
        <v>54</v>
      </c>
    </row>
    <row r="43" spans="1:20" ht="16.7" customHeight="1" x14ac:dyDescent="0.2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265"/>
      <c r="N43" s="266"/>
      <c r="O43" s="9" t="s">
        <v>2</v>
      </c>
      <c r="P43" s="267"/>
      <c r="Q43" s="486"/>
      <c r="R43" s="5"/>
      <c r="S43" s="26"/>
      <c r="T43" s="5"/>
    </row>
    <row r="44" spans="1:20" ht="16.7" customHeight="1" x14ac:dyDescent="0.2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265"/>
      <c r="N44" s="266"/>
      <c r="O44" s="9" t="s">
        <v>2</v>
      </c>
      <c r="P44" s="267"/>
      <c r="Q44" s="486"/>
      <c r="R44" s="5"/>
      <c r="S44" s="26"/>
      <c r="T44" s="5"/>
    </row>
    <row r="45" spans="1:20" ht="16.7" customHeight="1" x14ac:dyDescent="0.2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65"/>
      <c r="N45" s="266"/>
      <c r="O45" s="9" t="s">
        <v>2</v>
      </c>
      <c r="P45" s="267"/>
      <c r="Q45" s="486"/>
      <c r="R45" s="5"/>
      <c r="S45" s="26"/>
      <c r="T45" s="5"/>
    </row>
    <row r="46" spans="1:20" ht="16.7" customHeight="1" x14ac:dyDescent="0.2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265"/>
      <c r="N46" s="266"/>
      <c r="O46" s="9" t="s">
        <v>2</v>
      </c>
      <c r="P46" s="267"/>
      <c r="Q46" s="486"/>
      <c r="R46" s="5"/>
      <c r="S46" s="26"/>
      <c r="T46" s="5"/>
    </row>
    <row r="47" spans="1:20" ht="10.7" customHeight="1" x14ac:dyDescent="0.2">
      <c r="A47" s="172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</row>
    <row r="48" spans="1:20" ht="15.95" customHeight="1" x14ac:dyDescent="0.2">
      <c r="A48" s="190" t="s">
        <v>49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0"/>
      <c r="L48" s="28"/>
      <c r="M48" s="261" t="s">
        <v>81</v>
      </c>
      <c r="N48" s="171"/>
      <c r="O48" s="171"/>
      <c r="P48" s="171"/>
      <c r="Q48" s="171"/>
      <c r="R48" s="171"/>
      <c r="S48" s="20" t="s">
        <v>0</v>
      </c>
      <c r="T48" s="20" t="s">
        <v>7</v>
      </c>
    </row>
    <row r="49" spans="1:20" ht="16.7" customHeight="1" x14ac:dyDescent="0.2">
      <c r="A49" s="351" t="s">
        <v>79</v>
      </c>
      <c r="B49" s="284"/>
      <c r="C49" s="284"/>
      <c r="D49" s="352" t="s">
        <v>59</v>
      </c>
      <c r="E49" s="284"/>
      <c r="F49" s="284"/>
      <c r="G49" s="284"/>
      <c r="H49" s="284"/>
      <c r="I49" s="284"/>
      <c r="J49" s="284"/>
      <c r="K49" s="19" t="s">
        <v>57</v>
      </c>
      <c r="L49" s="19" t="s">
        <v>80</v>
      </c>
      <c r="M49" s="261" t="s">
        <v>48</v>
      </c>
      <c r="N49" s="171"/>
      <c r="O49" s="261" t="s">
        <v>32</v>
      </c>
      <c r="P49" s="171"/>
      <c r="Q49" s="171"/>
      <c r="R49" s="25" t="s">
        <v>35</v>
      </c>
      <c r="S49" s="19"/>
      <c r="T49" s="19"/>
    </row>
    <row r="50" spans="1:20" ht="15.95" customHeight="1" x14ac:dyDescent="0.2">
      <c r="A50" s="179" t="s">
        <v>9</v>
      </c>
      <c r="B50" s="171"/>
      <c r="C50" s="171"/>
      <c r="D50" s="5"/>
      <c r="E50" s="23" t="s">
        <v>6</v>
      </c>
      <c r="F50" s="5"/>
      <c r="G50" s="180"/>
      <c r="H50" s="181"/>
      <c r="I50" s="181"/>
      <c r="J50" s="181"/>
      <c r="K50" s="22"/>
      <c r="L50" s="26">
        <v>733</v>
      </c>
      <c r="M50" s="485"/>
      <c r="N50" s="181"/>
      <c r="O50" s="485"/>
      <c r="P50" s="181"/>
      <c r="Q50" s="181"/>
      <c r="R50" s="26"/>
      <c r="S50" s="13">
        <f>IF(((K50*L50)-M50-O50-R50)&lt;0,0,((K50*L50)-M50-O50-R50))</f>
        <v>0</v>
      </c>
      <c r="T50" s="5"/>
    </row>
    <row r="51" spans="1:20" ht="17.45" customHeight="1" x14ac:dyDescent="0.2">
      <c r="A51" s="179" t="s">
        <v>43</v>
      </c>
      <c r="B51" s="171"/>
      <c r="C51" s="171"/>
      <c r="D51" s="5"/>
      <c r="E51" s="23" t="s">
        <v>6</v>
      </c>
      <c r="F51" s="5"/>
      <c r="G51" s="180"/>
      <c r="H51" s="181"/>
      <c r="I51" s="181"/>
      <c r="J51" s="181"/>
      <c r="K51" s="22"/>
      <c r="L51" s="26">
        <v>315</v>
      </c>
      <c r="M51" s="485"/>
      <c r="N51" s="181"/>
      <c r="O51" s="485"/>
      <c r="P51" s="181"/>
      <c r="Q51" s="181"/>
      <c r="R51" s="26"/>
      <c r="S51" s="13">
        <f>IF(((K51*L51)-M51-O51-R51)&lt;0,0,((K51*L51)-M51-O51-R51))</f>
        <v>0</v>
      </c>
      <c r="T51" s="5"/>
    </row>
    <row r="52" spans="1:20" ht="15.95" customHeight="1" x14ac:dyDescent="0.2">
      <c r="A52" s="179" t="s">
        <v>53</v>
      </c>
      <c r="B52" s="171"/>
      <c r="C52" s="171"/>
      <c r="D52" s="5"/>
      <c r="E52" s="23" t="s">
        <v>6</v>
      </c>
      <c r="F52" s="5"/>
      <c r="G52" s="180"/>
      <c r="H52" s="181"/>
      <c r="I52" s="181"/>
      <c r="J52" s="181"/>
      <c r="K52" s="22"/>
      <c r="L52" s="26">
        <v>205</v>
      </c>
      <c r="M52" s="485"/>
      <c r="N52" s="181"/>
      <c r="O52" s="485"/>
      <c r="P52" s="181"/>
      <c r="Q52" s="181"/>
      <c r="R52" s="26"/>
      <c r="S52" s="13">
        <f>IF(((K52*L52)-M52-O52-R52)&lt;0,0,((K52*L52)-M52-O52-R52))</f>
        <v>0</v>
      </c>
      <c r="T52" s="5"/>
    </row>
    <row r="53" spans="1:20" ht="15.95" customHeight="1" x14ac:dyDescent="0.2">
      <c r="A53" s="180"/>
      <c r="B53" s="181"/>
      <c r="C53" s="181"/>
      <c r="D53" s="5"/>
      <c r="E53" s="23" t="s">
        <v>6</v>
      </c>
      <c r="F53" s="5"/>
      <c r="G53" s="180"/>
      <c r="H53" s="181"/>
      <c r="I53" s="181"/>
      <c r="J53" s="181"/>
      <c r="K53" s="22"/>
      <c r="L53" s="26"/>
      <c r="M53" s="485"/>
      <c r="N53" s="181"/>
      <c r="O53" s="485"/>
      <c r="P53" s="181"/>
      <c r="Q53" s="181"/>
      <c r="R53" s="26"/>
      <c r="S53" s="13">
        <f>IF(((K53*L53)-M53-O53-R53)&lt;0,0,((K53*L53)-M53-O53-R53))</f>
        <v>0</v>
      </c>
      <c r="T53" s="5"/>
    </row>
    <row r="54" spans="1:20" ht="14.45" customHeight="1" x14ac:dyDescent="0.2">
      <c r="A54" s="447" t="s">
        <v>82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</row>
    <row r="55" spans="1:20" ht="13.7" customHeight="1" x14ac:dyDescent="0.2">
      <c r="A55" s="444" t="s">
        <v>83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</row>
    <row r="56" spans="1:20" ht="13.7" customHeight="1" x14ac:dyDescent="0.2">
      <c r="A56" s="444" t="s">
        <v>110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</row>
    <row r="57" spans="1:20" ht="14.45" customHeight="1" x14ac:dyDescent="0.2">
      <c r="A57" s="445" t="s">
        <v>77</v>
      </c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</row>
    <row r="58" spans="1:20" ht="10.7" customHeight="1" x14ac:dyDescent="0.2">
      <c r="A58" s="172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</row>
    <row r="59" spans="1:20" ht="16.7" customHeight="1" x14ac:dyDescent="0.2">
      <c r="A59" s="190" t="s">
        <v>3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209" t="s">
        <v>57</v>
      </c>
      <c r="P59" s="171"/>
      <c r="Q59" s="171"/>
      <c r="R59" s="25" t="s">
        <v>63</v>
      </c>
      <c r="S59" s="25" t="s">
        <v>0</v>
      </c>
      <c r="T59" s="25" t="s">
        <v>7</v>
      </c>
    </row>
    <row r="60" spans="1:20" ht="16.7" customHeight="1" x14ac:dyDescent="0.2">
      <c r="A60" s="211" t="s">
        <v>105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181"/>
      <c r="Q60" s="181"/>
      <c r="R60" s="6">
        <v>430</v>
      </c>
      <c r="S60" s="13">
        <f>+O60*R60</f>
        <v>0</v>
      </c>
      <c r="T60" s="5"/>
    </row>
    <row r="61" spans="1:20" ht="12.2" customHeight="1" x14ac:dyDescent="0.2">
      <c r="A61" s="188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89"/>
      <c r="P61" s="189"/>
      <c r="Q61" s="189"/>
      <c r="R61" s="189"/>
      <c r="S61" s="189"/>
      <c r="T61" s="189"/>
    </row>
    <row r="62" spans="1:20" ht="15.2" customHeight="1" x14ac:dyDescent="0.2">
      <c r="A62" s="190" t="s">
        <v>46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1" t="s">
        <v>44</v>
      </c>
      <c r="S62" s="20" t="s">
        <v>20</v>
      </c>
      <c r="T62" s="20" t="s">
        <v>5</v>
      </c>
    </row>
    <row r="63" spans="1:20" ht="15.95" customHeight="1" x14ac:dyDescent="0.2">
      <c r="A63" s="488" t="s">
        <v>70</v>
      </c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19" t="s">
        <v>42</v>
      </c>
      <c r="S63" s="19" t="s">
        <v>41</v>
      </c>
      <c r="T63" s="19" t="s">
        <v>54</v>
      </c>
    </row>
    <row r="64" spans="1:20" ht="16.7" customHeight="1" x14ac:dyDescent="0.2">
      <c r="A64" s="180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5"/>
      <c r="S64" s="26"/>
      <c r="T64" s="5"/>
    </row>
    <row r="65" spans="1:20" ht="16.7" customHeight="1" x14ac:dyDescent="0.2">
      <c r="A65" s="180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5"/>
      <c r="S65" s="26"/>
      <c r="T65" s="5"/>
    </row>
    <row r="66" spans="1:20" ht="16.7" customHeight="1" x14ac:dyDescent="0.2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5"/>
      <c r="S66" s="26"/>
      <c r="T66" s="5"/>
    </row>
    <row r="67" spans="1:20" ht="16.7" customHeight="1" x14ac:dyDescent="0.2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5"/>
      <c r="S67" s="26"/>
      <c r="T67" s="5"/>
    </row>
    <row r="68" spans="1:20" ht="9.1999999999999993" customHeight="1" x14ac:dyDescent="0.2">
      <c r="A68" s="176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</row>
    <row r="69" spans="1:20" ht="18.2" customHeight="1" x14ac:dyDescent="0.2">
      <c r="A69" s="178" t="s">
        <v>28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5">
        <f>+S21+SUM(S25:S28)+SUM(S32:S35)+SUM(S50:S53)+S60+SUM(S43:S46)+SUM(S64:S67)</f>
        <v>0</v>
      </c>
      <c r="T69" s="23"/>
    </row>
    <row r="70" spans="1:20" ht="15.95" customHeight="1" x14ac:dyDescent="0.2">
      <c r="A70" s="179" t="s">
        <v>64</v>
      </c>
      <c r="B70" s="171"/>
      <c r="C70" s="171"/>
      <c r="D70" s="171"/>
      <c r="E70" s="171"/>
      <c r="F70" s="180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26"/>
      <c r="T70" s="5"/>
    </row>
    <row r="71" spans="1:20" ht="16.7" customHeight="1" x14ac:dyDescent="0.2">
      <c r="A71" s="179" t="s">
        <v>40</v>
      </c>
      <c r="B71" s="171"/>
      <c r="C71" s="171"/>
      <c r="D71" s="171"/>
      <c r="E71" s="171"/>
      <c r="F71" s="180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26"/>
      <c r="T71" s="5"/>
    </row>
    <row r="72" spans="1:20" ht="17.45" customHeight="1" x14ac:dyDescent="0.2">
      <c r="A72" s="170" t="s">
        <v>88</v>
      </c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4">
        <f>+S69-SUM(S70:S71)</f>
        <v>0</v>
      </c>
      <c r="T72" s="23"/>
    </row>
    <row r="73" spans="1:20" ht="10.7" customHeight="1" x14ac:dyDescent="0.2">
      <c r="A73" s="176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3"/>
      <c r="O73" s="177"/>
      <c r="P73" s="177"/>
      <c r="Q73" s="177"/>
      <c r="R73" s="177"/>
      <c r="S73" s="177"/>
      <c r="T73" s="177"/>
    </row>
    <row r="74" spans="1:20" ht="16.7" customHeight="1" x14ac:dyDescent="0.2">
      <c r="A74" s="7"/>
      <c r="B74" s="291" t="s">
        <v>33</v>
      </c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499"/>
      <c r="N74" s="33"/>
      <c r="O74" s="491" t="s">
        <v>69</v>
      </c>
      <c r="P74" s="492"/>
      <c r="Q74" s="492"/>
      <c r="R74" s="492"/>
      <c r="S74" s="492"/>
      <c r="T74" s="492"/>
    </row>
    <row r="75" spans="1:20" ht="16.7" customHeight="1" x14ac:dyDescent="0.2">
      <c r="A75" s="7"/>
      <c r="B75" s="493" t="s">
        <v>39</v>
      </c>
      <c r="C75" s="492"/>
      <c r="D75" s="7"/>
      <c r="E75" s="494" t="s">
        <v>12</v>
      </c>
      <c r="F75" s="495"/>
      <c r="G75" s="495"/>
      <c r="H75" s="496"/>
      <c r="I75" s="497"/>
      <c r="J75" s="497"/>
      <c r="K75" s="497"/>
      <c r="L75" s="497"/>
      <c r="M75" s="498"/>
      <c r="N75" s="32"/>
      <c r="O75" s="493" t="s">
        <v>47</v>
      </c>
      <c r="P75" s="492"/>
      <c r="Q75" s="492"/>
      <c r="R75" s="492"/>
      <c r="S75" s="492"/>
      <c r="T75" s="492"/>
    </row>
    <row r="76" spans="1:20" ht="9.9499999999999993" customHeight="1" x14ac:dyDescent="0.2">
      <c r="A76" s="176"/>
      <c r="B76" s="177"/>
      <c r="C76" s="177"/>
      <c r="D76" s="177"/>
      <c r="E76" s="177"/>
      <c r="F76" s="177"/>
      <c r="G76" s="177"/>
      <c r="H76" s="462"/>
      <c r="I76" s="462"/>
      <c r="J76" s="462"/>
      <c r="K76" s="462"/>
      <c r="L76" s="462"/>
      <c r="M76" s="462"/>
      <c r="N76" s="177"/>
      <c r="O76" s="177"/>
      <c r="P76" s="177"/>
      <c r="Q76" s="177"/>
      <c r="R76" s="177"/>
      <c r="S76" s="177"/>
      <c r="T76" s="177"/>
    </row>
    <row r="77" spans="1:20" ht="15.95" customHeight="1" x14ac:dyDescent="0.2">
      <c r="A77" s="490" t="s">
        <v>31</v>
      </c>
      <c r="B77" s="453"/>
      <c r="C77" s="453"/>
      <c r="D77" s="453"/>
      <c r="E77" s="490" t="s">
        <v>52</v>
      </c>
      <c r="F77" s="453"/>
      <c r="G77" s="453"/>
      <c r="H77" s="453"/>
      <c r="I77" s="453"/>
      <c r="J77" s="453"/>
      <c r="K77" s="453"/>
      <c r="L77" s="490" t="s">
        <v>23</v>
      </c>
      <c r="M77" s="453"/>
      <c r="N77" s="453"/>
      <c r="O77" s="453"/>
      <c r="P77" s="453"/>
      <c r="Q77" s="453"/>
      <c r="R77" s="453"/>
      <c r="S77" s="453"/>
      <c r="T77" s="453"/>
    </row>
    <row r="78" spans="1:20" ht="33.200000000000003" customHeight="1" x14ac:dyDescent="0.2">
      <c r="A78" s="468"/>
      <c r="B78" s="468"/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68"/>
    </row>
    <row r="79" spans="1:20" ht="12.95" customHeight="1" x14ac:dyDescent="0.2">
      <c r="A79" s="4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26">
    <mergeCell ref="A79:T79"/>
    <mergeCell ref="A76:T76"/>
    <mergeCell ref="A77:D77"/>
    <mergeCell ref="E77:K77"/>
    <mergeCell ref="L77:T77"/>
    <mergeCell ref="A78:D78"/>
    <mergeCell ref="E78:K78"/>
    <mergeCell ref="L78:T78"/>
    <mergeCell ref="A72:R72"/>
    <mergeCell ref="A73:T73"/>
    <mergeCell ref="O74:T74"/>
    <mergeCell ref="B75:C75"/>
    <mergeCell ref="E75:G75"/>
    <mergeCell ref="O75:T75"/>
    <mergeCell ref="H75:M75"/>
    <mergeCell ref="B74:M74"/>
    <mergeCell ref="A69:R69"/>
    <mergeCell ref="A70:E70"/>
    <mergeCell ref="F70:R70"/>
    <mergeCell ref="A71:E71"/>
    <mergeCell ref="F71:R71"/>
    <mergeCell ref="A62:Q62"/>
    <mergeCell ref="A63:Q63"/>
    <mergeCell ref="A64:Q64"/>
    <mergeCell ref="A65:Q65"/>
    <mergeCell ref="A66:Q66"/>
    <mergeCell ref="A67:Q67"/>
    <mergeCell ref="O60:Q60"/>
    <mergeCell ref="A61:T61"/>
    <mergeCell ref="A56:T56"/>
    <mergeCell ref="A57:T57"/>
    <mergeCell ref="A58:T58"/>
    <mergeCell ref="O59:Q59"/>
    <mergeCell ref="A59:N59"/>
    <mergeCell ref="A60:N60"/>
    <mergeCell ref="A68:T68"/>
    <mergeCell ref="A53:C53"/>
    <mergeCell ref="G53:J53"/>
    <mergeCell ref="M53:N53"/>
    <mergeCell ref="O53:Q53"/>
    <mergeCell ref="A54:T54"/>
    <mergeCell ref="A55:T55"/>
    <mergeCell ref="A51:C51"/>
    <mergeCell ref="G51:J51"/>
    <mergeCell ref="M51:N51"/>
    <mergeCell ref="O51:Q51"/>
    <mergeCell ref="A52:C52"/>
    <mergeCell ref="G52:J52"/>
    <mergeCell ref="M52:N52"/>
    <mergeCell ref="O52:Q52"/>
    <mergeCell ref="A49:C49"/>
    <mergeCell ref="D49:J49"/>
    <mergeCell ref="M49:N49"/>
    <mergeCell ref="O49:Q49"/>
    <mergeCell ref="A50:C50"/>
    <mergeCell ref="G50:J50"/>
    <mergeCell ref="M50:N50"/>
    <mergeCell ref="O50:Q50"/>
    <mergeCell ref="A46:L46"/>
    <mergeCell ref="M46:N46"/>
    <mergeCell ref="P46:Q46"/>
    <mergeCell ref="A47:T47"/>
    <mergeCell ref="A48:J48"/>
    <mergeCell ref="M48:R48"/>
    <mergeCell ref="A44:L44"/>
    <mergeCell ref="M44:N44"/>
    <mergeCell ref="P44:Q44"/>
    <mergeCell ref="A45:L45"/>
    <mergeCell ref="M45:N45"/>
    <mergeCell ref="P45:Q45"/>
    <mergeCell ref="A42:L42"/>
    <mergeCell ref="M42:N42"/>
    <mergeCell ref="P42:Q42"/>
    <mergeCell ref="A43:L43"/>
    <mergeCell ref="M43:N43"/>
    <mergeCell ref="P43:Q43"/>
    <mergeCell ref="A37:T37"/>
    <mergeCell ref="A38:T38"/>
    <mergeCell ref="A39:T39"/>
    <mergeCell ref="A40:T40"/>
    <mergeCell ref="A41:L41"/>
    <mergeCell ref="M41:Q41"/>
    <mergeCell ref="A34:G34"/>
    <mergeCell ref="H34:J34"/>
    <mergeCell ref="M34:N34"/>
    <mergeCell ref="O34:Q34"/>
    <mergeCell ref="A35:G35"/>
    <mergeCell ref="H35:J35"/>
    <mergeCell ref="M35:N35"/>
    <mergeCell ref="O35:Q35"/>
    <mergeCell ref="A32:G32"/>
    <mergeCell ref="H32:J32"/>
    <mergeCell ref="M32:N32"/>
    <mergeCell ref="O32:Q32"/>
    <mergeCell ref="A33:G33"/>
    <mergeCell ref="H33:J33"/>
    <mergeCell ref="M33:N33"/>
    <mergeCell ref="O33:Q33"/>
    <mergeCell ref="A36:T36"/>
    <mergeCell ref="A28:N28"/>
    <mergeCell ref="O28:Q28"/>
    <mergeCell ref="A29:T29"/>
    <mergeCell ref="A30:G31"/>
    <mergeCell ref="H30:J30"/>
    <mergeCell ref="M30:R30"/>
    <mergeCell ref="S30:S31"/>
    <mergeCell ref="T30:T31"/>
    <mergeCell ref="H31:J31"/>
    <mergeCell ref="M31:N31"/>
    <mergeCell ref="O31:Q31"/>
    <mergeCell ref="A26:N26"/>
    <mergeCell ref="O26:Q26"/>
    <mergeCell ref="A27:C27"/>
    <mergeCell ref="D27:G27"/>
    <mergeCell ref="H27:N27"/>
    <mergeCell ref="O27:Q27"/>
    <mergeCell ref="R22:T22"/>
    <mergeCell ref="A23:T23"/>
    <mergeCell ref="A24:N24"/>
    <mergeCell ref="O24:Q24"/>
    <mergeCell ref="A25:N25"/>
    <mergeCell ref="O25:Q25"/>
    <mergeCell ref="A21:K21"/>
    <mergeCell ref="L21:N21"/>
    <mergeCell ref="O21:Q21"/>
    <mergeCell ref="A22:K22"/>
    <mergeCell ref="L22:N22"/>
    <mergeCell ref="O22:Q22"/>
    <mergeCell ref="A20:B20"/>
    <mergeCell ref="C20:D20"/>
    <mergeCell ref="E20:G20"/>
    <mergeCell ref="H20:J20"/>
    <mergeCell ref="L20:N20"/>
    <mergeCell ref="O20:Q20"/>
    <mergeCell ref="A19:B19"/>
    <mergeCell ref="C19:D19"/>
    <mergeCell ref="E19:G19"/>
    <mergeCell ref="H19:J19"/>
    <mergeCell ref="L19:N19"/>
    <mergeCell ref="O19:Q19"/>
    <mergeCell ref="A18:B18"/>
    <mergeCell ref="C18:D18"/>
    <mergeCell ref="E18:G18"/>
    <mergeCell ref="H18:J18"/>
    <mergeCell ref="L18:N18"/>
    <mergeCell ref="O18:Q18"/>
    <mergeCell ref="A17:B17"/>
    <mergeCell ref="C17:D17"/>
    <mergeCell ref="E17:G17"/>
    <mergeCell ref="H17:J17"/>
    <mergeCell ref="L17:N17"/>
    <mergeCell ref="O17:Q17"/>
    <mergeCell ref="A16:B16"/>
    <mergeCell ref="C16:D16"/>
    <mergeCell ref="E16:G16"/>
    <mergeCell ref="H16:J16"/>
    <mergeCell ref="L16:N16"/>
    <mergeCell ref="O16:Q16"/>
    <mergeCell ref="A15:B15"/>
    <mergeCell ref="C15:D15"/>
    <mergeCell ref="E15:G15"/>
    <mergeCell ref="H15:J15"/>
    <mergeCell ref="L15:N15"/>
    <mergeCell ref="O15:Q15"/>
    <mergeCell ref="A14:B14"/>
    <mergeCell ref="C14:D14"/>
    <mergeCell ref="E14:G14"/>
    <mergeCell ref="H14:J14"/>
    <mergeCell ref="L14:N14"/>
    <mergeCell ref="O14:Q14"/>
    <mergeCell ref="A13:B13"/>
    <mergeCell ref="C13:D13"/>
    <mergeCell ref="E13:G13"/>
    <mergeCell ref="H13:J13"/>
    <mergeCell ref="L13:N13"/>
    <mergeCell ref="O13:Q13"/>
    <mergeCell ref="A12:B12"/>
    <mergeCell ref="C12:D12"/>
    <mergeCell ref="E12:G12"/>
    <mergeCell ref="H12:J12"/>
    <mergeCell ref="L12:N12"/>
    <mergeCell ref="O12:Q12"/>
    <mergeCell ref="A11:B11"/>
    <mergeCell ref="C11:D11"/>
    <mergeCell ref="E11:G11"/>
    <mergeCell ref="H11:J11"/>
    <mergeCell ref="L11:N11"/>
    <mergeCell ref="O11:Q11"/>
    <mergeCell ref="A10:B10"/>
    <mergeCell ref="C10:D10"/>
    <mergeCell ref="E10:G10"/>
    <mergeCell ref="H10:J10"/>
    <mergeCell ref="L10:N10"/>
    <mergeCell ref="O10:Q10"/>
    <mergeCell ref="A5:E5"/>
    <mergeCell ref="F5:T5"/>
    <mergeCell ref="A3:D3"/>
    <mergeCell ref="E3:F3"/>
    <mergeCell ref="H3:J3"/>
    <mergeCell ref="K3:L3"/>
    <mergeCell ref="M3:P3"/>
    <mergeCell ref="R3:T3"/>
    <mergeCell ref="A9:B9"/>
    <mergeCell ref="C9:D9"/>
    <mergeCell ref="E9:G9"/>
    <mergeCell ref="H9:J9"/>
    <mergeCell ref="L9:N9"/>
    <mergeCell ref="O9:Q9"/>
    <mergeCell ref="A6:T6"/>
    <mergeCell ref="A7:T7"/>
    <mergeCell ref="A8:B8"/>
    <mergeCell ref="C8:D8"/>
    <mergeCell ref="E8:G8"/>
    <mergeCell ref="H8:J8"/>
    <mergeCell ref="L8:N8"/>
    <mergeCell ref="O8:Q8"/>
    <mergeCell ref="A1:T1"/>
    <mergeCell ref="A2:B2"/>
    <mergeCell ref="C2:J2"/>
    <mergeCell ref="K2:L2"/>
    <mergeCell ref="M2:P2"/>
    <mergeCell ref="R2:T2"/>
    <mergeCell ref="A4:B4"/>
    <mergeCell ref="C4:J4"/>
    <mergeCell ref="K4:L4"/>
    <mergeCell ref="M4:T4"/>
  </mergeCells>
  <pageMargins left="0.7" right="0.7" top="0.78740157499999996" bottom="0.78740157499999996" header="0.3" footer="0.3"/>
  <pageSetup paperSize="9" scale="55" orientation="portrait" r:id="rId1"/>
  <headerFooter>
    <oddFooter>&amp;L&amp;7&amp;K9C9C9C© Copyright Sticos AS&amp;R&amp;7&amp;K9C9C9CUtskrift fra Sticos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81"/>
  <sheetViews>
    <sheetView showGridLines="0" zoomScaleNormal="100" workbookViewId="0">
      <selection activeCell="C2" sqref="C2:J2"/>
    </sheetView>
  </sheetViews>
  <sheetFormatPr baseColWidth="10" defaultColWidth="9.140625" defaultRowHeight="12.75" x14ac:dyDescent="0.2"/>
  <cols>
    <col min="1" max="1" width="3.42578125" style="8" customWidth="1"/>
    <col min="2" max="2" width="12" style="8" customWidth="1"/>
    <col min="3" max="3" width="6.42578125" style="8" customWidth="1"/>
    <col min="4" max="4" width="4.5703125" style="8" customWidth="1"/>
    <col min="5" max="5" width="11" style="8" customWidth="1"/>
    <col min="6" max="6" width="4.7109375" style="8" customWidth="1"/>
    <col min="7" max="7" width="12.140625" style="8" customWidth="1"/>
    <col min="8" max="8" width="13.5703125" style="8" customWidth="1"/>
    <col min="9" max="9" width="6.140625" style="8" customWidth="1"/>
    <col min="10" max="10" width="6.42578125" style="8" customWidth="1"/>
    <col min="11" max="11" width="9.85546875" style="8" customWidth="1"/>
    <col min="12" max="12" width="10.28515625" style="8" customWidth="1"/>
    <col min="13" max="14" width="5.28515625" style="8" customWidth="1"/>
    <col min="15" max="15" width="2.7109375" style="8" customWidth="1"/>
    <col min="16" max="16" width="4" style="8" customWidth="1"/>
    <col min="17" max="17" width="6.140625" style="8" customWidth="1"/>
    <col min="18" max="18" width="11" style="8" customWidth="1"/>
    <col min="19" max="19" width="12.85546875" style="8" customWidth="1"/>
    <col min="20" max="20" width="12.7109375" style="8" customWidth="1"/>
    <col min="21" max="16384" width="9.140625" style="8"/>
  </cols>
  <sheetData>
    <row r="1" spans="1:20" ht="26.45" customHeight="1" x14ac:dyDescent="0.2">
      <c r="A1" s="442" t="s">
        <v>13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</row>
    <row r="2" spans="1:20" ht="16.7" customHeight="1" x14ac:dyDescent="0.2">
      <c r="A2" s="352" t="s">
        <v>85</v>
      </c>
      <c r="B2" s="284"/>
      <c r="C2" s="467" t="s">
        <v>56</v>
      </c>
      <c r="D2" s="468"/>
      <c r="E2" s="468"/>
      <c r="F2" s="468"/>
      <c r="G2" s="468"/>
      <c r="H2" s="468"/>
      <c r="I2" s="468"/>
      <c r="J2" s="468"/>
      <c r="K2" s="352" t="s">
        <v>45</v>
      </c>
      <c r="L2" s="284"/>
      <c r="M2" s="469"/>
      <c r="N2" s="470"/>
      <c r="O2" s="470"/>
      <c r="P2" s="470"/>
      <c r="Q2" s="17" t="s">
        <v>1</v>
      </c>
      <c r="R2" s="471"/>
      <c r="S2" s="472"/>
      <c r="T2" s="472"/>
    </row>
    <row r="3" spans="1:20" ht="16.7" customHeight="1" x14ac:dyDescent="0.2">
      <c r="A3" s="178" t="s">
        <v>74</v>
      </c>
      <c r="B3" s="171"/>
      <c r="C3" s="171"/>
      <c r="D3" s="171"/>
      <c r="E3" s="180"/>
      <c r="F3" s="181"/>
      <c r="G3" s="18" t="s">
        <v>14</v>
      </c>
      <c r="H3" s="180"/>
      <c r="I3" s="181"/>
      <c r="J3" s="181"/>
      <c r="K3" s="178" t="s">
        <v>72</v>
      </c>
      <c r="L3" s="171"/>
      <c r="M3" s="478"/>
      <c r="N3" s="344"/>
      <c r="O3" s="344"/>
      <c r="P3" s="344"/>
      <c r="Q3" s="18" t="s">
        <v>1</v>
      </c>
      <c r="R3" s="479"/>
      <c r="S3" s="346"/>
      <c r="T3" s="346"/>
    </row>
    <row r="4" spans="1:20" ht="16.7" customHeight="1" x14ac:dyDescent="0.2">
      <c r="A4" s="178" t="s">
        <v>66</v>
      </c>
      <c r="B4" s="171"/>
      <c r="C4" s="180"/>
      <c r="D4" s="181"/>
      <c r="E4" s="181"/>
      <c r="F4" s="181"/>
      <c r="G4" s="181"/>
      <c r="H4" s="181"/>
      <c r="I4" s="181"/>
      <c r="J4" s="181"/>
      <c r="K4" s="178" t="s">
        <v>65</v>
      </c>
      <c r="L4" s="171"/>
      <c r="M4" s="180"/>
      <c r="N4" s="181"/>
      <c r="O4" s="181"/>
      <c r="P4" s="181"/>
      <c r="Q4" s="181"/>
      <c r="R4" s="181"/>
      <c r="S4" s="181"/>
      <c r="T4" s="181"/>
    </row>
    <row r="5" spans="1:20" ht="16.7" customHeight="1" x14ac:dyDescent="0.2">
      <c r="A5" s="409" t="s">
        <v>78</v>
      </c>
      <c r="B5" s="473"/>
      <c r="C5" s="473"/>
      <c r="D5" s="473"/>
      <c r="E5" s="474"/>
      <c r="F5" s="475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7"/>
    </row>
    <row r="6" spans="1:20" ht="10.7" customHeight="1" x14ac:dyDescent="0.2">
      <c r="A6" s="172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</row>
    <row r="7" spans="1:20" ht="15.2" customHeight="1" x14ac:dyDescent="0.2">
      <c r="A7" s="461" t="s">
        <v>68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</row>
    <row r="8" spans="1:20" ht="15.95" customHeight="1" x14ac:dyDescent="0.2">
      <c r="A8" s="460" t="s">
        <v>56</v>
      </c>
      <c r="B8" s="453"/>
      <c r="C8" s="460" t="s">
        <v>38</v>
      </c>
      <c r="D8" s="453"/>
      <c r="E8" s="452"/>
      <c r="F8" s="453"/>
      <c r="G8" s="453"/>
      <c r="H8" s="452" t="s">
        <v>36</v>
      </c>
      <c r="I8" s="453"/>
      <c r="J8" s="453"/>
      <c r="K8" s="20" t="s">
        <v>56</v>
      </c>
      <c r="L8" s="460" t="s">
        <v>73</v>
      </c>
      <c r="M8" s="453"/>
      <c r="N8" s="453"/>
      <c r="O8" s="460" t="s">
        <v>58</v>
      </c>
      <c r="P8" s="453"/>
      <c r="Q8" s="453"/>
      <c r="R8" s="20" t="s">
        <v>44</v>
      </c>
      <c r="S8" s="20" t="s">
        <v>20</v>
      </c>
      <c r="T8" s="20" t="s">
        <v>71</v>
      </c>
    </row>
    <row r="9" spans="1:20" ht="15.95" customHeight="1" x14ac:dyDescent="0.2">
      <c r="A9" s="351" t="s">
        <v>31</v>
      </c>
      <c r="B9" s="284"/>
      <c r="C9" s="352" t="s">
        <v>17</v>
      </c>
      <c r="D9" s="284"/>
      <c r="E9" s="352" t="s">
        <v>26</v>
      </c>
      <c r="F9" s="284"/>
      <c r="G9" s="284"/>
      <c r="H9" s="352" t="s">
        <v>30</v>
      </c>
      <c r="I9" s="284"/>
      <c r="J9" s="284"/>
      <c r="K9" s="19" t="s">
        <v>37</v>
      </c>
      <c r="L9" s="351" t="s">
        <v>55</v>
      </c>
      <c r="M9" s="284"/>
      <c r="N9" s="284"/>
      <c r="O9" s="351" t="s">
        <v>34</v>
      </c>
      <c r="P9" s="284"/>
      <c r="Q9" s="284"/>
      <c r="R9" s="19" t="s">
        <v>21</v>
      </c>
      <c r="S9" s="19" t="s">
        <v>75</v>
      </c>
      <c r="T9" s="19" t="s">
        <v>54</v>
      </c>
    </row>
    <row r="10" spans="1:20" ht="16.7" customHeight="1" x14ac:dyDescent="0.2">
      <c r="A10" s="343"/>
      <c r="B10" s="344"/>
      <c r="C10" s="345"/>
      <c r="D10" s="346"/>
      <c r="E10" s="180"/>
      <c r="F10" s="181"/>
      <c r="G10" s="181"/>
      <c r="H10" s="180"/>
      <c r="I10" s="181"/>
      <c r="J10" s="181"/>
      <c r="K10" s="21"/>
      <c r="L10" s="180"/>
      <c r="M10" s="181"/>
      <c r="N10" s="181"/>
      <c r="O10" s="338"/>
      <c r="P10" s="339"/>
      <c r="Q10" s="339"/>
      <c r="R10" s="16"/>
      <c r="S10" s="22"/>
      <c r="T10" s="21"/>
    </row>
    <row r="11" spans="1:20" ht="16.7" customHeight="1" x14ac:dyDescent="0.2">
      <c r="A11" s="343"/>
      <c r="B11" s="344"/>
      <c r="C11" s="345"/>
      <c r="D11" s="346"/>
      <c r="E11" s="180"/>
      <c r="F11" s="181"/>
      <c r="G11" s="181"/>
      <c r="H11" s="180"/>
      <c r="I11" s="181"/>
      <c r="J11" s="181"/>
      <c r="K11" s="21"/>
      <c r="L11" s="180"/>
      <c r="M11" s="181"/>
      <c r="N11" s="181"/>
      <c r="O11" s="338"/>
      <c r="P11" s="339"/>
      <c r="Q11" s="339"/>
      <c r="R11" s="16"/>
      <c r="S11" s="22"/>
      <c r="T11" s="21"/>
    </row>
    <row r="12" spans="1:20" ht="16.7" customHeight="1" x14ac:dyDescent="0.2">
      <c r="A12" s="343"/>
      <c r="B12" s="344"/>
      <c r="C12" s="345"/>
      <c r="D12" s="346"/>
      <c r="E12" s="180"/>
      <c r="F12" s="181"/>
      <c r="G12" s="181"/>
      <c r="H12" s="180"/>
      <c r="I12" s="181"/>
      <c r="J12" s="181"/>
      <c r="K12" s="21"/>
      <c r="L12" s="180"/>
      <c r="M12" s="181"/>
      <c r="N12" s="181"/>
      <c r="O12" s="338"/>
      <c r="P12" s="339"/>
      <c r="Q12" s="339"/>
      <c r="R12" s="16"/>
      <c r="S12" s="22"/>
      <c r="T12" s="21"/>
    </row>
    <row r="13" spans="1:20" ht="16.7" customHeight="1" x14ac:dyDescent="0.2">
      <c r="A13" s="343"/>
      <c r="B13" s="344"/>
      <c r="C13" s="345"/>
      <c r="D13" s="346"/>
      <c r="E13" s="180"/>
      <c r="F13" s="181"/>
      <c r="G13" s="181"/>
      <c r="H13" s="180"/>
      <c r="I13" s="181"/>
      <c r="J13" s="181"/>
      <c r="K13" s="21"/>
      <c r="L13" s="180"/>
      <c r="M13" s="181"/>
      <c r="N13" s="181"/>
      <c r="O13" s="338"/>
      <c r="P13" s="339"/>
      <c r="Q13" s="339"/>
      <c r="R13" s="16"/>
      <c r="S13" s="22"/>
      <c r="T13" s="21"/>
    </row>
    <row r="14" spans="1:20" ht="16.7" customHeight="1" x14ac:dyDescent="0.2">
      <c r="A14" s="343"/>
      <c r="B14" s="344"/>
      <c r="C14" s="345"/>
      <c r="D14" s="346"/>
      <c r="E14" s="180"/>
      <c r="F14" s="181"/>
      <c r="G14" s="181"/>
      <c r="H14" s="180"/>
      <c r="I14" s="181"/>
      <c r="J14" s="181"/>
      <c r="K14" s="21"/>
      <c r="L14" s="180"/>
      <c r="M14" s="181"/>
      <c r="N14" s="181"/>
      <c r="O14" s="338"/>
      <c r="P14" s="339"/>
      <c r="Q14" s="339"/>
      <c r="R14" s="16"/>
      <c r="S14" s="22"/>
      <c r="T14" s="21"/>
    </row>
    <row r="15" spans="1:20" ht="16.7" customHeight="1" x14ac:dyDescent="0.2">
      <c r="A15" s="343"/>
      <c r="B15" s="344"/>
      <c r="C15" s="345"/>
      <c r="D15" s="346"/>
      <c r="E15" s="180"/>
      <c r="F15" s="181"/>
      <c r="G15" s="181"/>
      <c r="H15" s="180"/>
      <c r="I15" s="181"/>
      <c r="J15" s="181"/>
      <c r="K15" s="21"/>
      <c r="L15" s="180"/>
      <c r="M15" s="181"/>
      <c r="N15" s="181"/>
      <c r="O15" s="338"/>
      <c r="P15" s="339"/>
      <c r="Q15" s="339"/>
      <c r="R15" s="16"/>
      <c r="S15" s="22"/>
      <c r="T15" s="21"/>
    </row>
    <row r="16" spans="1:20" ht="16.7" customHeight="1" x14ac:dyDescent="0.2">
      <c r="A16" s="343"/>
      <c r="B16" s="344"/>
      <c r="C16" s="345"/>
      <c r="D16" s="346"/>
      <c r="E16" s="180"/>
      <c r="F16" s="181"/>
      <c r="G16" s="181"/>
      <c r="H16" s="180"/>
      <c r="I16" s="181"/>
      <c r="J16" s="181"/>
      <c r="K16" s="21"/>
      <c r="L16" s="180"/>
      <c r="M16" s="181"/>
      <c r="N16" s="181"/>
      <c r="O16" s="338"/>
      <c r="P16" s="339"/>
      <c r="Q16" s="339"/>
      <c r="R16" s="16"/>
      <c r="S16" s="22"/>
      <c r="T16" s="21"/>
    </row>
    <row r="17" spans="1:20" ht="16.7" customHeight="1" x14ac:dyDescent="0.2">
      <c r="A17" s="343"/>
      <c r="B17" s="344"/>
      <c r="C17" s="345"/>
      <c r="D17" s="346"/>
      <c r="E17" s="180"/>
      <c r="F17" s="181"/>
      <c r="G17" s="181"/>
      <c r="H17" s="180"/>
      <c r="I17" s="181"/>
      <c r="J17" s="181"/>
      <c r="K17" s="21"/>
      <c r="L17" s="180"/>
      <c r="M17" s="181"/>
      <c r="N17" s="181"/>
      <c r="O17" s="338"/>
      <c r="P17" s="339"/>
      <c r="Q17" s="339"/>
      <c r="R17" s="16"/>
      <c r="S17" s="22"/>
      <c r="T17" s="21"/>
    </row>
    <row r="18" spans="1:20" ht="16.7" customHeight="1" x14ac:dyDescent="0.2">
      <c r="A18" s="343"/>
      <c r="B18" s="344"/>
      <c r="C18" s="345"/>
      <c r="D18" s="346"/>
      <c r="E18" s="180"/>
      <c r="F18" s="181"/>
      <c r="G18" s="181"/>
      <c r="H18" s="180"/>
      <c r="I18" s="181"/>
      <c r="J18" s="181"/>
      <c r="K18" s="21"/>
      <c r="L18" s="180"/>
      <c r="M18" s="181"/>
      <c r="N18" s="181"/>
      <c r="O18" s="338"/>
      <c r="P18" s="339"/>
      <c r="Q18" s="339"/>
      <c r="R18" s="16"/>
      <c r="S18" s="22"/>
      <c r="T18" s="21"/>
    </row>
    <row r="19" spans="1:20" ht="16.7" customHeight="1" x14ac:dyDescent="0.2">
      <c r="A19" s="343"/>
      <c r="B19" s="344"/>
      <c r="C19" s="345"/>
      <c r="D19" s="346"/>
      <c r="E19" s="180"/>
      <c r="F19" s="181"/>
      <c r="G19" s="181"/>
      <c r="H19" s="180"/>
      <c r="I19" s="181"/>
      <c r="J19" s="181"/>
      <c r="K19" s="21"/>
      <c r="L19" s="180"/>
      <c r="M19" s="181"/>
      <c r="N19" s="181"/>
      <c r="O19" s="338"/>
      <c r="P19" s="339"/>
      <c r="Q19" s="339"/>
      <c r="R19" s="16"/>
      <c r="S19" s="22"/>
      <c r="T19" s="21"/>
    </row>
    <row r="20" spans="1:20" ht="16.7" customHeight="1" x14ac:dyDescent="0.2">
      <c r="A20" s="343"/>
      <c r="B20" s="344"/>
      <c r="C20" s="345"/>
      <c r="D20" s="346"/>
      <c r="E20" s="180"/>
      <c r="F20" s="181"/>
      <c r="G20" s="181"/>
      <c r="H20" s="180"/>
      <c r="I20" s="181"/>
      <c r="J20" s="181"/>
      <c r="K20" s="21"/>
      <c r="L20" s="180"/>
      <c r="M20" s="181"/>
      <c r="N20" s="181"/>
      <c r="O20" s="338"/>
      <c r="P20" s="339"/>
      <c r="Q20" s="339"/>
      <c r="R20" s="16"/>
      <c r="S20" s="22"/>
      <c r="T20" s="21"/>
    </row>
    <row r="21" spans="1:20" ht="15.95" customHeight="1" x14ac:dyDescent="0.2">
      <c r="A21" s="179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333" t="s">
        <v>25</v>
      </c>
      <c r="M21" s="177"/>
      <c r="N21" s="177"/>
      <c r="O21" s="417">
        <f>SUM(O9:Q20)</f>
        <v>0</v>
      </c>
      <c r="P21" s="418"/>
      <c r="Q21" s="418"/>
      <c r="R21" s="18" t="s">
        <v>25</v>
      </c>
      <c r="S21" s="24">
        <f>SUM(S9:S20)</f>
        <v>0</v>
      </c>
      <c r="T21" s="23"/>
    </row>
    <row r="22" spans="1:20" ht="15.95" customHeight="1" x14ac:dyDescent="0.2">
      <c r="A22" s="179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333" t="s">
        <v>27</v>
      </c>
      <c r="M22" s="177"/>
      <c r="N22" s="177"/>
      <c r="O22" s="338"/>
      <c r="P22" s="339"/>
      <c r="Q22" s="339"/>
      <c r="R22" s="179"/>
      <c r="S22" s="171"/>
      <c r="T22" s="171"/>
    </row>
    <row r="23" spans="1:20" ht="9.9499999999999993" customHeight="1" x14ac:dyDescent="0.2">
      <c r="A23" s="172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</row>
    <row r="24" spans="1:20" ht="16.7" customHeight="1" x14ac:dyDescent="0.2">
      <c r="A24" s="458" t="s">
        <v>67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261" t="s">
        <v>4</v>
      </c>
      <c r="P24" s="171"/>
      <c r="Q24" s="171"/>
      <c r="R24" s="25" t="s">
        <v>63</v>
      </c>
      <c r="S24" s="25" t="s">
        <v>0</v>
      </c>
      <c r="T24" s="25" t="s">
        <v>7</v>
      </c>
    </row>
    <row r="25" spans="1:20" ht="15.95" customHeight="1" x14ac:dyDescent="0.2">
      <c r="A25" s="256" t="s">
        <v>89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8"/>
      <c r="O25" s="338"/>
      <c r="P25" s="181"/>
      <c r="Q25" s="181"/>
      <c r="R25" s="26"/>
      <c r="S25" s="13">
        <f>+O25*R25</f>
        <v>0</v>
      </c>
      <c r="T25" s="5"/>
    </row>
    <row r="26" spans="1:20" ht="15.2" customHeight="1" x14ac:dyDescent="0.2">
      <c r="A26" s="256" t="s">
        <v>90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8"/>
      <c r="O26" s="338"/>
      <c r="P26" s="181"/>
      <c r="Q26" s="181"/>
      <c r="R26" s="26"/>
      <c r="S26" s="13">
        <f>+O26*R26</f>
        <v>0</v>
      </c>
      <c r="T26" s="5"/>
    </row>
    <row r="27" spans="1:20" ht="16.7" customHeight="1" x14ac:dyDescent="0.2">
      <c r="A27" s="256" t="s">
        <v>19</v>
      </c>
      <c r="B27" s="480"/>
      <c r="C27" s="480"/>
      <c r="D27" s="481" t="s">
        <v>22</v>
      </c>
      <c r="E27" s="177"/>
      <c r="F27" s="177"/>
      <c r="G27" s="177"/>
      <c r="H27" s="180"/>
      <c r="I27" s="181"/>
      <c r="J27" s="181"/>
      <c r="K27" s="181"/>
      <c r="L27" s="181"/>
      <c r="M27" s="181"/>
      <c r="N27" s="181"/>
      <c r="O27" s="338"/>
      <c r="P27" s="181"/>
      <c r="Q27" s="181"/>
      <c r="R27" s="6">
        <v>1</v>
      </c>
      <c r="S27" s="13">
        <f>+O27*R27</f>
        <v>0</v>
      </c>
      <c r="T27" s="5"/>
    </row>
    <row r="28" spans="1:20" ht="15.95" customHeight="1" x14ac:dyDescent="0.2">
      <c r="A28" s="179" t="s">
        <v>61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338"/>
      <c r="P28" s="181"/>
      <c r="Q28" s="181"/>
      <c r="R28" s="26"/>
      <c r="S28" s="13">
        <f>+O28*R28</f>
        <v>0</v>
      </c>
      <c r="T28" s="5"/>
    </row>
    <row r="29" spans="1:20" ht="10.7" customHeight="1" x14ac:dyDescent="0.2">
      <c r="A29" s="172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</row>
    <row r="30" spans="1:20" ht="15.2" customHeight="1" x14ac:dyDescent="0.2">
      <c r="A30" s="458" t="s">
        <v>60</v>
      </c>
      <c r="B30" s="459"/>
      <c r="C30" s="459"/>
      <c r="D30" s="459"/>
      <c r="E30" s="459"/>
      <c r="F30" s="459"/>
      <c r="G30" s="459"/>
      <c r="H30" s="460"/>
      <c r="I30" s="453"/>
      <c r="J30" s="453"/>
      <c r="K30" s="20"/>
      <c r="L30" s="20"/>
      <c r="M30" s="261" t="s">
        <v>91</v>
      </c>
      <c r="N30" s="171"/>
      <c r="O30" s="171"/>
      <c r="P30" s="171"/>
      <c r="Q30" s="171"/>
      <c r="R30" s="171"/>
      <c r="S30" s="261" t="s">
        <v>0</v>
      </c>
      <c r="T30" s="261" t="s">
        <v>7</v>
      </c>
    </row>
    <row r="31" spans="1:20" ht="14.45" customHeight="1" x14ac:dyDescent="0.2">
      <c r="A31" s="459"/>
      <c r="B31" s="459"/>
      <c r="C31" s="459"/>
      <c r="D31" s="459"/>
      <c r="E31" s="459"/>
      <c r="F31" s="459"/>
      <c r="G31" s="459"/>
      <c r="H31" s="352" t="s">
        <v>8</v>
      </c>
      <c r="I31" s="284"/>
      <c r="J31" s="284"/>
      <c r="K31" s="19" t="s">
        <v>57</v>
      </c>
      <c r="L31" s="19" t="s">
        <v>63</v>
      </c>
      <c r="M31" s="261" t="s">
        <v>48</v>
      </c>
      <c r="N31" s="171"/>
      <c r="O31" s="261" t="s">
        <v>32</v>
      </c>
      <c r="P31" s="171"/>
      <c r="Q31" s="171"/>
      <c r="R31" s="25" t="s">
        <v>35</v>
      </c>
      <c r="S31" s="171"/>
      <c r="T31" s="171"/>
    </row>
    <row r="32" spans="1:20" ht="25.5" customHeight="1" x14ac:dyDescent="0.2">
      <c r="A32" s="179" t="s">
        <v>86</v>
      </c>
      <c r="B32" s="171"/>
      <c r="C32" s="171"/>
      <c r="D32" s="171"/>
      <c r="E32" s="171"/>
      <c r="F32" s="171"/>
      <c r="G32" s="171"/>
      <c r="H32" s="455" t="s">
        <v>6</v>
      </c>
      <c r="I32" s="482"/>
      <c r="J32" s="482"/>
      <c r="K32" s="22"/>
      <c r="L32" s="6">
        <v>280</v>
      </c>
      <c r="M32" s="483"/>
      <c r="N32" s="484"/>
      <c r="O32" s="485"/>
      <c r="P32" s="181"/>
      <c r="Q32" s="181"/>
      <c r="R32" s="26"/>
      <c r="S32" s="13">
        <f>IF(((+K32*L32)-O32-R32)&lt;0,0,((+K32*L32)-O32-R32-M32))</f>
        <v>0</v>
      </c>
      <c r="T32" s="5"/>
    </row>
    <row r="33" spans="1:20" ht="25.5" customHeight="1" x14ac:dyDescent="0.2">
      <c r="A33" s="179" t="s">
        <v>87</v>
      </c>
      <c r="B33" s="171"/>
      <c r="C33" s="171"/>
      <c r="D33" s="171"/>
      <c r="E33" s="171"/>
      <c r="F33" s="171"/>
      <c r="G33" s="171"/>
      <c r="H33" s="455" t="s">
        <v>6</v>
      </c>
      <c r="I33" s="482"/>
      <c r="J33" s="482"/>
      <c r="K33" s="22"/>
      <c r="L33" s="6">
        <v>520</v>
      </c>
      <c r="M33" s="483"/>
      <c r="N33" s="484"/>
      <c r="O33" s="485"/>
      <c r="P33" s="181"/>
      <c r="Q33" s="181"/>
      <c r="R33" s="26"/>
      <c r="S33" s="13">
        <f>IF(((+K33*L33)-O33-R33)&lt;0,0,((+K33*L33)-O33-R33-M33))</f>
        <v>0</v>
      </c>
      <c r="T33" s="5"/>
    </row>
    <row r="34" spans="1:20" ht="15.95" customHeight="1" x14ac:dyDescent="0.2">
      <c r="A34" s="179" t="s">
        <v>92</v>
      </c>
      <c r="B34" s="171"/>
      <c r="C34" s="171"/>
      <c r="D34" s="171"/>
      <c r="E34" s="171"/>
      <c r="F34" s="171"/>
      <c r="G34" s="171"/>
      <c r="H34" s="180"/>
      <c r="I34" s="181"/>
      <c r="J34" s="181"/>
      <c r="K34" s="22"/>
      <c r="L34" s="26"/>
      <c r="M34" s="485"/>
      <c r="N34" s="181"/>
      <c r="O34" s="485"/>
      <c r="P34" s="181"/>
      <c r="Q34" s="181"/>
      <c r="R34" s="26"/>
      <c r="S34" s="13">
        <f>IF(((+K34*L34)-O34-R34)&lt;0,0,((+K34*L34)-O34-R34-M34))</f>
        <v>0</v>
      </c>
      <c r="T34" s="5"/>
    </row>
    <row r="35" spans="1:20" ht="15.95" customHeight="1" x14ac:dyDescent="0.2">
      <c r="A35" s="179" t="s">
        <v>62</v>
      </c>
      <c r="B35" s="171"/>
      <c r="C35" s="171"/>
      <c r="D35" s="171"/>
      <c r="E35" s="171"/>
      <c r="F35" s="171"/>
      <c r="G35" s="171"/>
      <c r="H35" s="180"/>
      <c r="I35" s="181"/>
      <c r="J35" s="181"/>
      <c r="K35" s="22"/>
      <c r="L35" s="26"/>
      <c r="M35" s="485"/>
      <c r="N35" s="181"/>
      <c r="O35" s="485"/>
      <c r="P35" s="181"/>
      <c r="Q35" s="181"/>
      <c r="R35" s="26"/>
      <c r="S35" s="13">
        <f>IF(((+K35*L35)-O35-R35)&lt;0,0,((+K35*L35)-O35-R35-M35))</f>
        <v>0</v>
      </c>
      <c r="T35" s="5"/>
    </row>
    <row r="36" spans="1:20" ht="14.45" customHeight="1" x14ac:dyDescent="0.2">
      <c r="A36" s="447" t="s">
        <v>93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</row>
    <row r="37" spans="1:20" ht="13.7" customHeight="1" x14ac:dyDescent="0.2">
      <c r="A37" s="444" t="s">
        <v>76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</row>
    <row r="38" spans="1:20" ht="13.7" customHeight="1" x14ac:dyDescent="0.2">
      <c r="A38" s="445" t="s">
        <v>94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</row>
    <row r="39" spans="1:20" ht="8.4499999999999993" customHeight="1" x14ac:dyDescent="0.2">
      <c r="A39" s="172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</row>
    <row r="40" spans="1:20" ht="16.7" customHeight="1" x14ac:dyDescent="0.2">
      <c r="A40" s="449" t="s">
        <v>84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</row>
    <row r="41" spans="1:20" ht="15.95" customHeight="1" x14ac:dyDescent="0.2">
      <c r="A41" s="452" t="s">
        <v>29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60" t="s">
        <v>50</v>
      </c>
      <c r="N41" s="453"/>
      <c r="O41" s="453"/>
      <c r="P41" s="453"/>
      <c r="Q41" s="453"/>
      <c r="R41" s="20" t="s">
        <v>51</v>
      </c>
      <c r="S41" s="20" t="s">
        <v>20</v>
      </c>
      <c r="T41" s="20" t="s">
        <v>5</v>
      </c>
    </row>
    <row r="42" spans="1:20" ht="15.2" customHeight="1" x14ac:dyDescent="0.2">
      <c r="A42" s="246" t="s">
        <v>15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349" t="s">
        <v>16</v>
      </c>
      <c r="N42" s="285"/>
      <c r="O42" s="27" t="s">
        <v>2</v>
      </c>
      <c r="P42" s="487" t="s">
        <v>11</v>
      </c>
      <c r="Q42" s="462"/>
      <c r="R42" s="19" t="s">
        <v>42</v>
      </c>
      <c r="S42" s="19" t="s">
        <v>41</v>
      </c>
      <c r="T42" s="19" t="s">
        <v>54</v>
      </c>
    </row>
    <row r="43" spans="1:20" ht="16.7" customHeight="1" x14ac:dyDescent="0.2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265"/>
      <c r="N43" s="266"/>
      <c r="O43" s="9" t="s">
        <v>2</v>
      </c>
      <c r="P43" s="267"/>
      <c r="Q43" s="486"/>
      <c r="R43" s="5"/>
      <c r="S43" s="26"/>
      <c r="T43" s="5"/>
    </row>
    <row r="44" spans="1:20" ht="16.7" customHeight="1" x14ac:dyDescent="0.2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265"/>
      <c r="N44" s="266"/>
      <c r="O44" s="9" t="s">
        <v>2</v>
      </c>
      <c r="P44" s="267"/>
      <c r="Q44" s="486"/>
      <c r="R44" s="5"/>
      <c r="S44" s="26"/>
      <c r="T44" s="5"/>
    </row>
    <row r="45" spans="1:20" ht="16.7" customHeight="1" x14ac:dyDescent="0.2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65"/>
      <c r="N45" s="266"/>
      <c r="O45" s="9" t="s">
        <v>2</v>
      </c>
      <c r="P45" s="267"/>
      <c r="Q45" s="486"/>
      <c r="R45" s="5"/>
      <c r="S45" s="26"/>
      <c r="T45" s="5"/>
    </row>
    <row r="46" spans="1:20" ht="16.7" customHeight="1" x14ac:dyDescent="0.2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265"/>
      <c r="N46" s="266"/>
      <c r="O46" s="9" t="s">
        <v>2</v>
      </c>
      <c r="P46" s="267"/>
      <c r="Q46" s="486"/>
      <c r="R46" s="5"/>
      <c r="S46" s="26"/>
      <c r="T46" s="5"/>
    </row>
    <row r="47" spans="1:20" ht="10.7" customHeight="1" x14ac:dyDescent="0.2">
      <c r="A47" s="172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</row>
    <row r="48" spans="1:20" ht="15.95" customHeight="1" x14ac:dyDescent="0.2">
      <c r="A48" s="190" t="s">
        <v>49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0"/>
      <c r="L48" s="28"/>
      <c r="M48" s="261" t="s">
        <v>97</v>
      </c>
      <c r="N48" s="171"/>
      <c r="O48" s="171"/>
      <c r="P48" s="171"/>
      <c r="Q48" s="171"/>
      <c r="R48" s="171"/>
      <c r="S48" s="20" t="s">
        <v>0</v>
      </c>
      <c r="T48" s="20" t="s">
        <v>7</v>
      </c>
    </row>
    <row r="49" spans="1:20" ht="16.7" customHeight="1" x14ac:dyDescent="0.2">
      <c r="A49" s="351" t="s">
        <v>95</v>
      </c>
      <c r="B49" s="284"/>
      <c r="C49" s="284"/>
      <c r="D49" s="352" t="s">
        <v>59</v>
      </c>
      <c r="E49" s="284"/>
      <c r="F49" s="284"/>
      <c r="G49" s="284"/>
      <c r="H49" s="284"/>
      <c r="I49" s="284"/>
      <c r="J49" s="284"/>
      <c r="K49" s="19" t="s">
        <v>57</v>
      </c>
      <c r="L49" s="19" t="s">
        <v>96</v>
      </c>
      <c r="M49" s="261" t="s">
        <v>48</v>
      </c>
      <c r="N49" s="171"/>
      <c r="O49" s="261" t="s">
        <v>32</v>
      </c>
      <c r="P49" s="171"/>
      <c r="Q49" s="171"/>
      <c r="R49" s="25" t="s">
        <v>35</v>
      </c>
      <c r="S49" s="19"/>
      <c r="T49" s="19"/>
    </row>
    <row r="50" spans="1:20" ht="15.95" customHeight="1" x14ac:dyDescent="0.2">
      <c r="A50" s="179" t="s">
        <v>9</v>
      </c>
      <c r="B50" s="171"/>
      <c r="C50" s="171"/>
      <c r="D50" s="5"/>
      <c r="E50" s="23" t="s">
        <v>6</v>
      </c>
      <c r="F50" s="5"/>
      <c r="G50" s="180"/>
      <c r="H50" s="181"/>
      <c r="I50" s="181"/>
      <c r="J50" s="181"/>
      <c r="K50" s="22"/>
      <c r="L50" s="26">
        <v>710</v>
      </c>
      <c r="M50" s="485"/>
      <c r="N50" s="181"/>
      <c r="O50" s="485"/>
      <c r="P50" s="181"/>
      <c r="Q50" s="181"/>
      <c r="R50" s="26"/>
      <c r="S50" s="13">
        <f>IF(((K50*L50)-M50-O50-R50)&lt;0,0,((K50*L50)-M50-O50-R50))</f>
        <v>0</v>
      </c>
      <c r="T50" s="5"/>
    </row>
    <row r="51" spans="1:20" ht="17.45" customHeight="1" x14ac:dyDescent="0.2">
      <c r="A51" s="179" t="s">
        <v>43</v>
      </c>
      <c r="B51" s="171"/>
      <c r="C51" s="171"/>
      <c r="D51" s="5"/>
      <c r="E51" s="23" t="s">
        <v>6</v>
      </c>
      <c r="F51" s="5"/>
      <c r="G51" s="180"/>
      <c r="H51" s="181"/>
      <c r="I51" s="181"/>
      <c r="J51" s="181"/>
      <c r="K51" s="22"/>
      <c r="L51" s="26">
        <v>307</v>
      </c>
      <c r="M51" s="485"/>
      <c r="N51" s="181"/>
      <c r="O51" s="485"/>
      <c r="P51" s="181"/>
      <c r="Q51" s="181"/>
      <c r="R51" s="26"/>
      <c r="S51" s="13">
        <f>IF(((K51*L51)-M51-O51-R51)&lt;0,0,((K51*L51)-M51-O51-R51))</f>
        <v>0</v>
      </c>
      <c r="T51" s="5"/>
    </row>
    <row r="52" spans="1:20" ht="15.95" customHeight="1" x14ac:dyDescent="0.2">
      <c r="A52" s="179" t="s">
        <v>53</v>
      </c>
      <c r="B52" s="171"/>
      <c r="C52" s="171"/>
      <c r="D52" s="5"/>
      <c r="E52" s="23" t="s">
        <v>6</v>
      </c>
      <c r="F52" s="5"/>
      <c r="G52" s="180"/>
      <c r="H52" s="181"/>
      <c r="I52" s="181"/>
      <c r="J52" s="181"/>
      <c r="K52" s="22"/>
      <c r="L52" s="26">
        <v>200</v>
      </c>
      <c r="M52" s="485"/>
      <c r="N52" s="181"/>
      <c r="O52" s="485"/>
      <c r="P52" s="181"/>
      <c r="Q52" s="181"/>
      <c r="R52" s="26"/>
      <c r="S52" s="13">
        <f>IF(((K52*L52)-M52-O52-R52)&lt;0,0,((K52*L52)-M52-O52-R52))</f>
        <v>0</v>
      </c>
      <c r="T52" s="5"/>
    </row>
    <row r="53" spans="1:20" ht="15.95" customHeight="1" x14ac:dyDescent="0.2">
      <c r="A53" s="180"/>
      <c r="B53" s="181"/>
      <c r="C53" s="181"/>
      <c r="D53" s="5"/>
      <c r="E53" s="23" t="s">
        <v>6</v>
      </c>
      <c r="F53" s="5"/>
      <c r="G53" s="180"/>
      <c r="H53" s="181"/>
      <c r="I53" s="181"/>
      <c r="J53" s="181"/>
      <c r="K53" s="22"/>
      <c r="L53" s="26"/>
      <c r="M53" s="485"/>
      <c r="N53" s="181"/>
      <c r="O53" s="485"/>
      <c r="P53" s="181"/>
      <c r="Q53" s="181"/>
      <c r="R53" s="26"/>
      <c r="S53" s="13">
        <f>IF(((K53*L53)-M53-O53-R53)&lt;0,0,((K53*L53)-M53-O53-R53))</f>
        <v>0</v>
      </c>
      <c r="T53" s="5"/>
    </row>
    <row r="54" spans="1:20" ht="14.45" customHeight="1" x14ac:dyDescent="0.2">
      <c r="A54" s="447" t="s">
        <v>98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</row>
    <row r="55" spans="1:20" ht="13.7" customHeight="1" x14ac:dyDescent="0.2">
      <c r="A55" s="444" t="s">
        <v>99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</row>
    <row r="56" spans="1:20" ht="13.7" customHeight="1" x14ac:dyDescent="0.2">
      <c r="A56" s="444" t="s">
        <v>100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</row>
    <row r="57" spans="1:20" ht="14.45" customHeight="1" x14ac:dyDescent="0.2">
      <c r="A57" s="445" t="s">
        <v>77</v>
      </c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</row>
    <row r="58" spans="1:20" ht="10.7" customHeight="1" x14ac:dyDescent="0.2">
      <c r="A58" s="172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</row>
    <row r="59" spans="1:20" ht="16.7" customHeight="1" x14ac:dyDescent="0.2">
      <c r="A59" s="190" t="s">
        <v>3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209" t="s">
        <v>101</v>
      </c>
      <c r="M59" s="171"/>
      <c r="N59" s="171"/>
      <c r="O59" s="261" t="s">
        <v>57</v>
      </c>
      <c r="P59" s="171"/>
      <c r="Q59" s="171"/>
      <c r="R59" s="25" t="s">
        <v>63</v>
      </c>
      <c r="S59" s="25" t="s">
        <v>0</v>
      </c>
      <c r="T59" s="25" t="s">
        <v>7</v>
      </c>
    </row>
    <row r="60" spans="1:20" ht="16.7" customHeight="1" x14ac:dyDescent="0.2">
      <c r="A60" s="246" t="s">
        <v>10</v>
      </c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179" t="s">
        <v>6</v>
      </c>
      <c r="M60" s="171"/>
      <c r="N60" s="171"/>
      <c r="O60" s="500"/>
      <c r="P60" s="181"/>
      <c r="Q60" s="181"/>
      <c r="R60" s="6">
        <v>430</v>
      </c>
      <c r="S60" s="13">
        <f>+O60*R60</f>
        <v>0</v>
      </c>
      <c r="T60" s="5"/>
    </row>
    <row r="61" spans="1:20" ht="14.45" customHeight="1" x14ac:dyDescent="0.2">
      <c r="A61" s="444" t="s">
        <v>102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</row>
    <row r="62" spans="1:20" ht="14.45" customHeight="1" x14ac:dyDescent="0.2">
      <c r="A62" s="445" t="s">
        <v>18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</row>
    <row r="63" spans="1:20" ht="12.2" customHeight="1" x14ac:dyDescent="0.2">
      <c r="A63" s="501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</row>
    <row r="64" spans="1:20" ht="15.2" customHeight="1" x14ac:dyDescent="0.2">
      <c r="A64" s="190" t="s">
        <v>46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1" t="s">
        <v>44</v>
      </c>
      <c r="S64" s="20" t="s">
        <v>20</v>
      </c>
      <c r="T64" s="20" t="s">
        <v>5</v>
      </c>
    </row>
    <row r="65" spans="1:20" ht="15.95" customHeight="1" x14ac:dyDescent="0.2">
      <c r="A65" s="488" t="s">
        <v>70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19" t="s">
        <v>42</v>
      </c>
      <c r="S65" s="19" t="s">
        <v>41</v>
      </c>
      <c r="T65" s="19" t="s">
        <v>54</v>
      </c>
    </row>
    <row r="66" spans="1:20" ht="16.7" customHeight="1" x14ac:dyDescent="0.2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5"/>
      <c r="S66" s="26"/>
      <c r="T66" s="5"/>
    </row>
    <row r="67" spans="1:20" ht="16.7" customHeight="1" x14ac:dyDescent="0.2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5"/>
      <c r="S67" s="26"/>
      <c r="T67" s="5"/>
    </row>
    <row r="68" spans="1:20" ht="16.7" customHeight="1" x14ac:dyDescent="0.2">
      <c r="A68" s="180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5"/>
      <c r="S68" s="26"/>
      <c r="T68" s="5"/>
    </row>
    <row r="69" spans="1:20" ht="16.7" customHeight="1" x14ac:dyDescent="0.2">
      <c r="A69" s="180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5"/>
      <c r="S69" s="26"/>
      <c r="T69" s="5"/>
    </row>
    <row r="70" spans="1:20" ht="9.1999999999999993" customHeight="1" x14ac:dyDescent="0.2">
      <c r="A70" s="17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</row>
    <row r="71" spans="1:20" ht="18.2" customHeight="1" x14ac:dyDescent="0.2">
      <c r="A71" s="178" t="s">
        <v>28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5">
        <f>+S21+SUM(S25:S28)+SUM(S32:S35)+SUM(S50:S53)+S60+SUM(S43:S46)+SUM(S66:S69)</f>
        <v>0</v>
      </c>
      <c r="T71" s="23"/>
    </row>
    <row r="72" spans="1:20" ht="15.95" customHeight="1" x14ac:dyDescent="0.2">
      <c r="A72" s="179" t="s">
        <v>64</v>
      </c>
      <c r="B72" s="171"/>
      <c r="C72" s="171"/>
      <c r="D72" s="171"/>
      <c r="E72" s="171"/>
      <c r="F72" s="180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26"/>
      <c r="T72" s="5"/>
    </row>
    <row r="73" spans="1:20" ht="16.7" customHeight="1" x14ac:dyDescent="0.2">
      <c r="A73" s="179" t="s">
        <v>40</v>
      </c>
      <c r="B73" s="171"/>
      <c r="C73" s="171"/>
      <c r="D73" s="171"/>
      <c r="E73" s="171"/>
      <c r="F73" s="180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26"/>
      <c r="T73" s="5"/>
    </row>
    <row r="74" spans="1:20" ht="17.45" customHeight="1" x14ac:dyDescent="0.2">
      <c r="A74" s="170" t="s">
        <v>88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4">
        <f>+S71-SUM(S72:S73)</f>
        <v>0</v>
      </c>
      <c r="T74" s="23"/>
    </row>
    <row r="75" spans="1:20" ht="10.7" customHeight="1" x14ac:dyDescent="0.2">
      <c r="A75" s="176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</row>
    <row r="76" spans="1:20" ht="16.7" customHeight="1" x14ac:dyDescent="0.2">
      <c r="A76" s="7"/>
      <c r="B76" s="291" t="s">
        <v>33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3"/>
      <c r="O76" s="493" t="s">
        <v>69</v>
      </c>
      <c r="P76" s="492"/>
      <c r="Q76" s="492"/>
      <c r="R76" s="492"/>
      <c r="S76" s="492"/>
      <c r="T76" s="492"/>
    </row>
    <row r="77" spans="1:20" ht="16.7" customHeight="1" x14ac:dyDescent="0.2">
      <c r="A77" s="7"/>
      <c r="B77" s="493" t="s">
        <v>39</v>
      </c>
      <c r="C77" s="492"/>
      <c r="D77" s="7"/>
      <c r="E77" s="494" t="s">
        <v>12</v>
      </c>
      <c r="F77" s="495"/>
      <c r="G77" s="495"/>
      <c r="H77" s="29"/>
      <c r="I77" s="30"/>
      <c r="J77" s="30"/>
      <c r="K77" s="30"/>
      <c r="L77" s="30"/>
      <c r="M77" s="12"/>
      <c r="N77" s="31"/>
      <c r="O77" s="493" t="s">
        <v>47</v>
      </c>
      <c r="P77" s="492"/>
      <c r="Q77" s="492"/>
      <c r="R77" s="492"/>
      <c r="S77" s="492"/>
      <c r="T77" s="492"/>
    </row>
    <row r="78" spans="1:20" ht="9.9499999999999993" customHeight="1" x14ac:dyDescent="0.2">
      <c r="A78" s="176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</row>
    <row r="79" spans="1:20" ht="15.95" customHeight="1" x14ac:dyDescent="0.2">
      <c r="A79" s="490" t="s">
        <v>31</v>
      </c>
      <c r="B79" s="453"/>
      <c r="C79" s="453"/>
      <c r="D79" s="453"/>
      <c r="E79" s="490" t="s">
        <v>52</v>
      </c>
      <c r="F79" s="453"/>
      <c r="G79" s="453"/>
      <c r="H79" s="453"/>
      <c r="I79" s="453"/>
      <c r="J79" s="453"/>
      <c r="K79" s="453"/>
      <c r="L79" s="490" t="s">
        <v>23</v>
      </c>
      <c r="M79" s="453"/>
      <c r="N79" s="453"/>
      <c r="O79" s="453"/>
      <c r="P79" s="453"/>
      <c r="Q79" s="453"/>
      <c r="R79" s="453"/>
      <c r="S79" s="453"/>
      <c r="T79" s="453"/>
    </row>
    <row r="80" spans="1:20" ht="33.200000000000003" customHeight="1" x14ac:dyDescent="0.2">
      <c r="A80" s="468"/>
      <c r="B80" s="468"/>
      <c r="C80" s="468"/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68"/>
    </row>
    <row r="81" spans="1:20" ht="12.95" customHeight="1" x14ac:dyDescent="0.2">
      <c r="A81" s="489"/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29">
    <mergeCell ref="A81:T81"/>
    <mergeCell ref="A78:T78"/>
    <mergeCell ref="A79:D79"/>
    <mergeCell ref="E79:K79"/>
    <mergeCell ref="L79:T79"/>
    <mergeCell ref="A80:D80"/>
    <mergeCell ref="E80:K80"/>
    <mergeCell ref="L80:T80"/>
    <mergeCell ref="A74:R74"/>
    <mergeCell ref="A75:T75"/>
    <mergeCell ref="O76:T76"/>
    <mergeCell ref="B77:C77"/>
    <mergeCell ref="E77:G77"/>
    <mergeCell ref="O77:T77"/>
    <mergeCell ref="B76:N76"/>
    <mergeCell ref="A70:T70"/>
    <mergeCell ref="A71:R71"/>
    <mergeCell ref="A72:E72"/>
    <mergeCell ref="F72:R72"/>
    <mergeCell ref="A73:E73"/>
    <mergeCell ref="F73:R73"/>
    <mergeCell ref="A64:Q64"/>
    <mergeCell ref="A65:Q65"/>
    <mergeCell ref="A66:Q66"/>
    <mergeCell ref="A67:Q67"/>
    <mergeCell ref="A68:Q68"/>
    <mergeCell ref="A69:Q69"/>
    <mergeCell ref="A60:K60"/>
    <mergeCell ref="L60:N60"/>
    <mergeCell ref="O60:Q60"/>
    <mergeCell ref="A61:T61"/>
    <mergeCell ref="A62:T62"/>
    <mergeCell ref="A63:T63"/>
    <mergeCell ref="A59:K59"/>
    <mergeCell ref="L59:N59"/>
    <mergeCell ref="O59:Q59"/>
    <mergeCell ref="A54:T54"/>
    <mergeCell ref="A55:T55"/>
    <mergeCell ref="A56:T56"/>
    <mergeCell ref="A57:T57"/>
    <mergeCell ref="A58:T58"/>
    <mergeCell ref="A52:C52"/>
    <mergeCell ref="G52:J52"/>
    <mergeCell ref="M52:N52"/>
    <mergeCell ref="O52:Q52"/>
    <mergeCell ref="A53:C53"/>
    <mergeCell ref="G53:J53"/>
    <mergeCell ref="M53:N53"/>
    <mergeCell ref="O53:Q53"/>
    <mergeCell ref="A50:C50"/>
    <mergeCell ref="G50:J50"/>
    <mergeCell ref="M50:N50"/>
    <mergeCell ref="O50:Q50"/>
    <mergeCell ref="A51:C51"/>
    <mergeCell ref="G51:J51"/>
    <mergeCell ref="M51:N51"/>
    <mergeCell ref="O51:Q51"/>
    <mergeCell ref="A47:T47"/>
    <mergeCell ref="A48:J48"/>
    <mergeCell ref="M48:R48"/>
    <mergeCell ref="A49:C49"/>
    <mergeCell ref="D49:J49"/>
    <mergeCell ref="M49:N49"/>
    <mergeCell ref="O49:Q49"/>
    <mergeCell ref="A45:L45"/>
    <mergeCell ref="M45:N45"/>
    <mergeCell ref="P45:Q45"/>
    <mergeCell ref="A46:L46"/>
    <mergeCell ref="M46:N46"/>
    <mergeCell ref="P46:Q46"/>
    <mergeCell ref="A43:L43"/>
    <mergeCell ref="M43:N43"/>
    <mergeCell ref="P43:Q43"/>
    <mergeCell ref="A44:L44"/>
    <mergeCell ref="M44:N44"/>
    <mergeCell ref="P44:Q44"/>
    <mergeCell ref="A38:T38"/>
    <mergeCell ref="A39:T39"/>
    <mergeCell ref="A40:T40"/>
    <mergeCell ref="A41:L41"/>
    <mergeCell ref="M41:Q41"/>
    <mergeCell ref="A42:L42"/>
    <mergeCell ref="M42:N42"/>
    <mergeCell ref="P42:Q42"/>
    <mergeCell ref="A35:G35"/>
    <mergeCell ref="H35:J35"/>
    <mergeCell ref="M35:N35"/>
    <mergeCell ref="O35:Q35"/>
    <mergeCell ref="A36:T36"/>
    <mergeCell ref="A37:T37"/>
    <mergeCell ref="A33:G33"/>
    <mergeCell ref="H33:J33"/>
    <mergeCell ref="M33:N33"/>
    <mergeCell ref="O33:Q33"/>
    <mergeCell ref="A34:G34"/>
    <mergeCell ref="H34:J34"/>
    <mergeCell ref="M34:N34"/>
    <mergeCell ref="O34:Q34"/>
    <mergeCell ref="M31:N31"/>
    <mergeCell ref="O31:Q31"/>
    <mergeCell ref="A32:G32"/>
    <mergeCell ref="H32:J32"/>
    <mergeCell ref="M32:N32"/>
    <mergeCell ref="O32:Q32"/>
    <mergeCell ref="A28:N28"/>
    <mergeCell ref="O28:Q28"/>
    <mergeCell ref="A29:T29"/>
    <mergeCell ref="A30:G31"/>
    <mergeCell ref="H30:J30"/>
    <mergeCell ref="M30:R30"/>
    <mergeCell ref="S30:S31"/>
    <mergeCell ref="T30:T31"/>
    <mergeCell ref="H31:J31"/>
    <mergeCell ref="A26:N26"/>
    <mergeCell ref="O26:Q26"/>
    <mergeCell ref="A27:C27"/>
    <mergeCell ref="D27:G27"/>
    <mergeCell ref="H27:N27"/>
    <mergeCell ref="O27:Q27"/>
    <mergeCell ref="R22:T22"/>
    <mergeCell ref="A23:T23"/>
    <mergeCell ref="A24:N24"/>
    <mergeCell ref="O24:Q24"/>
    <mergeCell ref="A25:N25"/>
    <mergeCell ref="O25:Q25"/>
    <mergeCell ref="A21:K21"/>
    <mergeCell ref="L21:N21"/>
    <mergeCell ref="O21:Q21"/>
    <mergeCell ref="A22:K22"/>
    <mergeCell ref="L22:N22"/>
    <mergeCell ref="O22:Q22"/>
    <mergeCell ref="A20:B20"/>
    <mergeCell ref="C20:D20"/>
    <mergeCell ref="E20:G20"/>
    <mergeCell ref="H20:J20"/>
    <mergeCell ref="L20:N20"/>
    <mergeCell ref="O20:Q20"/>
    <mergeCell ref="A19:B19"/>
    <mergeCell ref="C19:D19"/>
    <mergeCell ref="E19:G19"/>
    <mergeCell ref="H19:J19"/>
    <mergeCell ref="L19:N19"/>
    <mergeCell ref="O19:Q19"/>
    <mergeCell ref="A18:B18"/>
    <mergeCell ref="C18:D18"/>
    <mergeCell ref="E18:G18"/>
    <mergeCell ref="H18:J18"/>
    <mergeCell ref="L18:N18"/>
    <mergeCell ref="O18:Q18"/>
    <mergeCell ref="A17:B17"/>
    <mergeCell ref="C17:D17"/>
    <mergeCell ref="E17:G17"/>
    <mergeCell ref="H17:J17"/>
    <mergeCell ref="L17:N17"/>
    <mergeCell ref="O17:Q17"/>
    <mergeCell ref="A16:B16"/>
    <mergeCell ref="C16:D16"/>
    <mergeCell ref="E16:G16"/>
    <mergeCell ref="H16:J16"/>
    <mergeCell ref="L16:N16"/>
    <mergeCell ref="O16:Q16"/>
    <mergeCell ref="A15:B15"/>
    <mergeCell ref="C15:D15"/>
    <mergeCell ref="E15:G15"/>
    <mergeCell ref="H15:J15"/>
    <mergeCell ref="L15:N15"/>
    <mergeCell ref="O15:Q15"/>
    <mergeCell ref="A14:B14"/>
    <mergeCell ref="C14:D14"/>
    <mergeCell ref="E14:G14"/>
    <mergeCell ref="H14:J14"/>
    <mergeCell ref="L14:N14"/>
    <mergeCell ref="O14:Q14"/>
    <mergeCell ref="A13:B13"/>
    <mergeCell ref="C13:D13"/>
    <mergeCell ref="E13:G13"/>
    <mergeCell ref="H13:J13"/>
    <mergeCell ref="L13:N13"/>
    <mergeCell ref="O13:Q13"/>
    <mergeCell ref="A12:B12"/>
    <mergeCell ref="C12:D12"/>
    <mergeCell ref="E12:G12"/>
    <mergeCell ref="H12:J12"/>
    <mergeCell ref="L12:N12"/>
    <mergeCell ref="O12:Q12"/>
    <mergeCell ref="A11:B11"/>
    <mergeCell ref="C11:D11"/>
    <mergeCell ref="E11:G11"/>
    <mergeCell ref="H11:J11"/>
    <mergeCell ref="L11:N11"/>
    <mergeCell ref="O11:Q11"/>
    <mergeCell ref="A10:B10"/>
    <mergeCell ref="C10:D10"/>
    <mergeCell ref="E10:G10"/>
    <mergeCell ref="H10:J10"/>
    <mergeCell ref="L10:N10"/>
    <mergeCell ref="O10:Q10"/>
    <mergeCell ref="A5:E5"/>
    <mergeCell ref="F5:T5"/>
    <mergeCell ref="A3:D3"/>
    <mergeCell ref="E3:F3"/>
    <mergeCell ref="H3:J3"/>
    <mergeCell ref="K3:L3"/>
    <mergeCell ref="M3:P3"/>
    <mergeCell ref="R3:T3"/>
    <mergeCell ref="A9:B9"/>
    <mergeCell ref="C9:D9"/>
    <mergeCell ref="E9:G9"/>
    <mergeCell ref="H9:J9"/>
    <mergeCell ref="L9:N9"/>
    <mergeCell ref="O9:Q9"/>
    <mergeCell ref="A6:T6"/>
    <mergeCell ref="A7:T7"/>
    <mergeCell ref="A8:B8"/>
    <mergeCell ref="C8:D8"/>
    <mergeCell ref="E8:G8"/>
    <mergeCell ref="H8:J8"/>
    <mergeCell ref="L8:N8"/>
    <mergeCell ref="O8:Q8"/>
    <mergeCell ref="A1:T1"/>
    <mergeCell ref="A2:B2"/>
    <mergeCell ref="C2:J2"/>
    <mergeCell ref="K2:L2"/>
    <mergeCell ref="M2:P2"/>
    <mergeCell ref="R2:T2"/>
    <mergeCell ref="A4:B4"/>
    <mergeCell ref="C4:J4"/>
    <mergeCell ref="K4:L4"/>
    <mergeCell ref="M4:T4"/>
  </mergeCells>
  <pageMargins left="0.7" right="0.7" top="0.78740157499999996" bottom="0.78740157499999996" header="0.3" footer="0.3"/>
  <pageSetup paperSize="9" scale="55" orientation="portrait" r:id="rId1"/>
  <headerFooter>
    <oddFooter>&amp;L&amp;7&amp;K9C9C9C© Copyright Sticos AS&amp;R&amp;7&amp;K9C9C9CUtskrift fra Sticos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A28"/>
  <sheetViews>
    <sheetView showGridLines="0" workbookViewId="0">
      <selection activeCell="G17" sqref="G17"/>
    </sheetView>
  </sheetViews>
  <sheetFormatPr baseColWidth="10" defaultRowHeight="12.75" x14ac:dyDescent="0.2"/>
  <sheetData>
    <row r="2" spans="1:1" s="2" customFormat="1" ht="15" x14ac:dyDescent="0.25">
      <c r="A2" s="1"/>
    </row>
    <row r="3" spans="1:1" s="2" customFormat="1" ht="14.25" x14ac:dyDescent="0.2"/>
    <row r="4" spans="1:1" s="2" customFormat="1" ht="15" x14ac:dyDescent="0.25">
      <c r="A4" s="3"/>
    </row>
    <row r="5" spans="1:1" s="2" customFormat="1" ht="14.25" x14ac:dyDescent="0.2">
      <c r="A5" s="4"/>
    </row>
    <row r="6" spans="1:1" s="2" customFormat="1" ht="14.25" x14ac:dyDescent="0.2">
      <c r="A6" s="4"/>
    </row>
    <row r="7" spans="1:1" s="2" customFormat="1" ht="14.25" x14ac:dyDescent="0.2"/>
    <row r="8" spans="1:1" s="2" customFormat="1" ht="14.25" x14ac:dyDescent="0.2"/>
    <row r="9" spans="1:1" s="2" customFormat="1" ht="14.25" x14ac:dyDescent="0.2"/>
    <row r="10" spans="1:1" s="2" customFormat="1" ht="14.25" x14ac:dyDescent="0.2"/>
    <row r="11" spans="1:1" s="2" customFormat="1" ht="14.25" x14ac:dyDescent="0.2"/>
    <row r="12" spans="1:1" s="2" customFormat="1" ht="14.25" x14ac:dyDescent="0.2"/>
    <row r="13" spans="1:1" s="2" customFormat="1" ht="14.25" x14ac:dyDescent="0.2"/>
    <row r="14" spans="1:1" s="2" customFormat="1" ht="14.25" x14ac:dyDescent="0.2"/>
    <row r="15" spans="1:1" s="2" customFormat="1" ht="14.25" x14ac:dyDescent="0.2"/>
    <row r="16" spans="1:1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  <row r="20" s="2" customFormat="1" ht="14.25" x14ac:dyDescent="0.2"/>
    <row r="21" s="2" customFormat="1" ht="14.25" x14ac:dyDescent="0.2"/>
    <row r="22" s="2" customFormat="1" ht="14.25" x14ac:dyDescent="0.2"/>
    <row r="23" s="2" customFormat="1" ht="14.25" x14ac:dyDescent="0.2"/>
    <row r="24" s="2" customFormat="1" ht="14.25" x14ac:dyDescent="0.2"/>
    <row r="25" s="2" customFormat="1" ht="14.25" x14ac:dyDescent="0.2"/>
    <row r="26" s="2" customFormat="1" ht="14.25" x14ac:dyDescent="0.2"/>
    <row r="27" s="2" customFormat="1" ht="14.25" x14ac:dyDescent="0.2"/>
    <row r="28" s="2" customFormat="1" ht="14.25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8</vt:i4>
      </vt:variant>
    </vt:vector>
  </HeadingPairs>
  <TitlesOfParts>
    <vt:vector size="14" baseType="lpstr">
      <vt:lpstr>Fra 01.01.23</vt:lpstr>
      <vt:lpstr>Fra 22.06.18 -31.12.18</vt:lpstr>
      <vt:lpstr>Fra 01.01.18-21.06.18</vt:lpstr>
      <vt:lpstr>Fra01januar2017</vt:lpstr>
      <vt:lpstr>Fra01januar2016</vt:lpstr>
      <vt:lpstr>Info</vt:lpstr>
      <vt:lpstr>'Fra 01.01.18-21.06.18'!KundeNavn</vt:lpstr>
      <vt:lpstr>'Fra 01.01.23'!KundeNavn</vt:lpstr>
      <vt:lpstr>'Fra 22.06.18 -31.12.18'!KundeNavn</vt:lpstr>
      <vt:lpstr>Fra01januar2016!KundeNavn</vt:lpstr>
      <vt:lpstr>Fra01januar2017!KundeNavn</vt:lpstr>
      <vt:lpstr>'Fra 01.01.18-21.06.18'!Utskriftsområde</vt:lpstr>
      <vt:lpstr>'Fra 01.01.23'!Utskriftsområde</vt:lpstr>
      <vt:lpstr>'Fra 22.06.18 -31.12.18'!Utskriftsområde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Ina Andreassen</cp:lastModifiedBy>
  <cp:lastPrinted>2019-02-23T18:09:26Z</cp:lastPrinted>
  <dcterms:created xsi:type="dcterms:W3CDTF">2010-12-10T08:56:21Z</dcterms:created>
  <dcterms:modified xsi:type="dcterms:W3CDTF">2023-04-11T09:14:25Z</dcterms:modified>
</cp:coreProperties>
</file>